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d.docs.live.net/b0ce2fcecef9c60f/Pictures/Documents/Certificates/CMRT/"/>
    </mc:Choice>
  </mc:AlternateContent>
  <xr:revisionPtr revIDLastSave="16" documentId="14_{85048AFD-E46B-47B5-87DB-C95B185B7AB5}" xr6:coauthVersionLast="47" xr6:coauthVersionMax="47" xr10:uidLastSave="{8E38C98E-ADA3-4B6F-AF0A-E2CB56671BFC}"/>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8" i="4" s="1"/>
  <c r="P17" i="4"/>
  <c r="Q16" i="4" s="1"/>
  <c r="P14" i="4"/>
  <c r="Q14" i="4" s="1"/>
  <c r="P13" i="4"/>
  <c r="P12" i="4"/>
  <c r="P21" i="4"/>
  <c r="P20" i="4"/>
  <c r="P16" i="4"/>
  <c r="P15" i="4"/>
  <c r="Q15" i="4"/>
  <c r="Q13" i="4"/>
  <c r="Q20" i="4"/>
  <c r="Q12" i="4"/>
  <c r="R12" i="4" s="1"/>
  <c r="R20" i="4"/>
  <c r="S20" i="4" s="1"/>
  <c r="T20" i="4" s="1"/>
  <c r="U20" i="4" s="1"/>
  <c r="Q21" i="4"/>
  <c r="R21" i="4"/>
  <c r="S21" i="4"/>
  <c r="T21" i="4" s="1"/>
  <c r="U21" i="4" s="1"/>
  <c r="V21" i="4" s="1"/>
  <c r="W21" i="4" s="1"/>
  <c r="X21" i="4" s="1"/>
  <c r="Y21" i="4" s="1"/>
  <c r="Z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G22" i="6" s="1"/>
  <c r="B21" i="6"/>
  <c r="B20" i="6"/>
  <c r="B19" i="6"/>
  <c r="B18" i="6"/>
  <c r="B17" i="6"/>
  <c r="G17" i="6" s="1"/>
  <c r="B15" i="6"/>
  <c r="B13" i="6"/>
  <c r="B12" i="6"/>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S50" i="4"/>
  <c r="S49" i="4"/>
  <c r="T49" i="4" s="1"/>
  <c r="S48" i="4"/>
  <c r="S46" i="4"/>
  <c r="S45" i="4"/>
  <c r="T45" i="4" s="1"/>
  <c r="S44"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3" i="6"/>
  <c r="G72" i="6"/>
  <c r="J74" i="6"/>
  <c r="G66" i="6"/>
  <c r="G65" i="6"/>
  <c r="G64" i="6"/>
  <c r="G63" i="6"/>
  <c r="G62" i="6"/>
  <c r="G61" i="6"/>
  <c r="G55" i="6"/>
  <c r="G54" i="6"/>
  <c r="G53" i="6"/>
  <c r="G52" i="6"/>
  <c r="G51" i="6"/>
  <c r="G50" i="6"/>
  <c r="G44" i="6"/>
  <c r="G43" i="6"/>
  <c r="G42" i="6"/>
  <c r="G41" i="6"/>
  <c r="G33" i="6"/>
  <c r="G32" i="6"/>
  <c r="G31" i="6"/>
  <c r="G30" i="6"/>
  <c r="G29" i="6"/>
  <c r="G28"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s="1"/>
  <c r="D13" i="6" s="1"/>
  <c r="G5" i="6"/>
  <c r="H5" i="6"/>
  <c r="F6" i="6"/>
  <c r="G6" i="6"/>
  <c r="H6" i="6" s="1"/>
  <c r="G12" i="6"/>
  <c r="H12" i="6" s="1"/>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6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6" i="5" l="1"/>
  <c r="G6" i="5" s="1"/>
  <c r="B8" i="5"/>
  <c r="B5" i="5"/>
  <c r="R14" i="4"/>
  <c r="R13" i="4"/>
  <c r="S13" i="4" s="1"/>
  <c r="Q19" i="4"/>
  <c r="R19" i="4" s="1"/>
  <c r="C15" i="6"/>
  <c r="C13" i="6"/>
  <c r="C12" i="6"/>
  <c r="C11" i="6"/>
  <c r="C10" i="6"/>
  <c r="C9" i="6"/>
  <c r="V20" i="4"/>
  <c r="W20" i="4" s="1"/>
  <c r="X20" i="4" s="1"/>
  <c r="Y20" i="4" s="1"/>
  <c r="Z20" i="4" s="1"/>
  <c r="Q17" i="4"/>
  <c r="R15" i="4"/>
  <c r="S14" i="4" s="1"/>
  <c r="T13" i="4" s="1"/>
  <c r="T48" i="4"/>
  <c r="U48" i="4" s="1"/>
  <c r="R16" i="4"/>
  <c r="T50" i="4"/>
  <c r="U49" i="4" s="1"/>
  <c r="V49" i="4" s="1"/>
  <c r="T51" i="4"/>
  <c r="U51" i="4" s="1"/>
  <c r="T44" i="4"/>
  <c r="C6" i="6"/>
  <c r="D6" i="6"/>
  <c r="C5" i="6"/>
  <c r="C2" i="6"/>
  <c r="H112" i="6"/>
  <c r="D5" i="6"/>
  <c r="C4" i="6"/>
  <c r="G53" i="4"/>
  <c r="G101" i="4"/>
  <c r="G114" i="4"/>
  <c r="G41" i="4"/>
  <c r="G65" i="4"/>
  <c r="G77" i="4"/>
  <c r="D101" i="4"/>
  <c r="D114" i="4"/>
  <c r="D41" i="4"/>
  <c r="D53" i="4"/>
  <c r="D65" i="4"/>
  <c r="D77" i="4"/>
  <c r="F124" i="6" l="1"/>
  <c r="C124" i="6" s="1"/>
  <c r="AB6" i="5"/>
  <c r="V6" i="5"/>
  <c r="I6" i="5" s="1"/>
  <c r="X6" i="5"/>
  <c r="R6" i="5"/>
  <c r="J6" i="5"/>
  <c r="T6" i="5" s="1"/>
  <c r="AB7" i="5"/>
  <c r="V7" i="5"/>
  <c r="G7" i="5" s="1"/>
  <c r="AB8" i="5"/>
  <c r="V8" i="5"/>
  <c r="V5" i="5"/>
  <c r="AB5" i="5"/>
  <c r="S12" i="4"/>
  <c r="T12" i="4" s="1"/>
  <c r="U12" i="4" s="1"/>
  <c r="V12" i="4" s="1"/>
  <c r="T14" i="4"/>
  <c r="S15" i="4"/>
  <c r="U50" i="4"/>
  <c r="R17" i="4"/>
  <c r="S16" i="4" s="1"/>
  <c r="R18" i="4"/>
  <c r="V51" i="4"/>
  <c r="W51" i="4" s="1"/>
  <c r="X51" i="4" s="1"/>
  <c r="Y51" i="4" s="1"/>
  <c r="Z51" i="4" s="1"/>
  <c r="AA51" i="4" s="1"/>
  <c r="AB51" i="4" s="1"/>
  <c r="AC51" i="4" s="1"/>
  <c r="V50" i="4"/>
  <c r="U44" i="4"/>
  <c r="V48" i="4"/>
  <c r="D112" i="6"/>
  <c r="C112" i="6"/>
  <c r="S6" i="5"/>
  <c r="H6" i="5" l="1"/>
  <c r="R7" i="5"/>
  <c r="J7" i="5"/>
  <c r="I7" i="5"/>
  <c r="H7" i="5"/>
  <c r="E8" i="5"/>
  <c r="R8" i="5"/>
  <c r="J8" i="5"/>
  <c r="I8" i="5"/>
  <c r="H8" i="5"/>
  <c r="F8" i="5"/>
  <c r="G8" i="5"/>
  <c r="F5" i="5"/>
  <c r="E5" i="5"/>
  <c r="R5" i="5"/>
  <c r="J5" i="5"/>
  <c r="I5" i="5"/>
  <c r="H5" i="5"/>
  <c r="G5" i="5"/>
  <c r="U13" i="4"/>
  <c r="S17" i="4"/>
  <c r="S18" i="4"/>
  <c r="T18" i="4" s="1"/>
  <c r="S19" i="4"/>
  <c r="T19" i="4" s="1"/>
  <c r="U19" i="4" s="1"/>
  <c r="V19" i="4" s="1"/>
  <c r="W19" i="4" s="1"/>
  <c r="X19" i="4" s="1"/>
  <c r="Y19" i="4" s="1"/>
  <c r="Z19" i="4" s="1"/>
  <c r="T17" i="4"/>
  <c r="T15" i="4"/>
  <c r="T16" i="4"/>
  <c r="W48" i="4"/>
  <c r="W50" i="4"/>
  <c r="X50" i="4" s="1"/>
  <c r="W49" i="4"/>
  <c r="X7" i="5" l="1"/>
  <c r="X8" i="5"/>
  <c r="X5" i="5"/>
  <c r="G124" i="6" a="1"/>
  <c r="G124" i="6" s="1"/>
  <c r="H124" i="6" s="1"/>
  <c r="D124" i="6" s="1"/>
  <c r="U18" i="4"/>
  <c r="V18" i="4" s="1"/>
  <c r="W18" i="4" s="1"/>
  <c r="X18" i="4" s="1"/>
  <c r="Y18" i="4" s="1"/>
  <c r="Z18" i="4" s="1"/>
  <c r="U15" i="4"/>
  <c r="U14" i="4"/>
  <c r="U16" i="4"/>
  <c r="U17" i="4"/>
  <c r="V17" i="4" s="1"/>
  <c r="X49" i="4"/>
  <c r="Y49" i="4" s="1"/>
  <c r="X48" i="4"/>
  <c r="Y50" i="4"/>
  <c r="Z50" i="4" s="1"/>
  <c r="AA50" i="4" s="1"/>
  <c r="AB50" i="4" s="1"/>
  <c r="AC50" i="4" s="1"/>
  <c r="S7" i="5"/>
  <c r="S5" i="5"/>
  <c r="S8" i="5"/>
  <c r="V15" i="4" l="1"/>
  <c r="V16" i="4"/>
  <c r="W16" i="4" s="1"/>
  <c r="V13" i="4"/>
  <c r="V14" i="4"/>
  <c r="Y48" i="4"/>
  <c r="Z48" i="4" s="1"/>
  <c r="Z49" i="4"/>
  <c r="AA49" i="4" s="1"/>
  <c r="T8" i="5"/>
  <c r="T7" i="5"/>
  <c r="T5" i="5"/>
  <c r="W17" i="4" l="1"/>
  <c r="X17" i="4" s="1"/>
  <c r="W13" i="4"/>
  <c r="W12" i="4"/>
  <c r="X12" i="4" s="1"/>
  <c r="W15" i="4"/>
  <c r="W14" i="4"/>
  <c r="AB49" i="4"/>
  <c r="AC49" i="4" s="1"/>
  <c r="AA48" i="4"/>
  <c r="AB48" i="4" s="1"/>
  <c r="AC48" i="4" s="1"/>
  <c r="X15" i="4" l="1"/>
  <c r="X16" i="4"/>
  <c r="Y16" i="4" s="1"/>
  <c r="X14" i="4"/>
  <c r="X13" i="4"/>
  <c r="Y17" i="4" l="1"/>
  <c r="Z17" i="4" s="1"/>
  <c r="Y12" i="4"/>
  <c r="Z12" i="4" s="1"/>
  <c r="AA12" i="4" s="1"/>
  <c r="Y13" i="4"/>
  <c r="Y14" i="4"/>
  <c r="Y15" i="4"/>
  <c r="B30" i="4"/>
  <c r="A114" i="6"/>
  <c r="G114" i="6" s="1"/>
  <c r="Z15" i="4" l="1"/>
  <c r="Z16" i="4"/>
  <c r="Z13" i="4"/>
  <c r="AA13" i="4" s="1" a="1"/>
  <c r="AA13" i="4" s="1"/>
  <c r="B31" i="4" s="1"/>
  <c r="Z14" i="4"/>
  <c r="G7" i="6"/>
  <c r="H7" i="6" s="1"/>
  <c r="O30" i="4"/>
  <c r="A17" i="6"/>
  <c r="P54" i="4" l="1"/>
  <c r="P42" i="4"/>
  <c r="B42" i="4" s="1"/>
  <c r="A28" i="6" s="1"/>
  <c r="O31" i="4"/>
  <c r="A18" i="6"/>
  <c r="AA14" i="4" a="1"/>
  <c r="AA14" i="4" s="1"/>
  <c r="AA15" i="4" s="1" a="1"/>
  <c r="AA15" i="4" s="1"/>
  <c r="AA16" i="4" s="1" a="1"/>
  <c r="AA16" i="4" s="1"/>
  <c r="A115" i="6"/>
  <c r="G115" i="6" s="1"/>
  <c r="S43" i="4"/>
  <c r="T42" i="4" s="1"/>
  <c r="U42" i="4" s="1"/>
  <c r="P43" i="4"/>
  <c r="B43" i="4" s="1"/>
  <c r="A29" i="6" s="1"/>
  <c r="P55" i="4"/>
  <c r="F28" i="6"/>
  <c r="H28" i="6" s="1"/>
  <c r="F39" i="6"/>
  <c r="F17" i="6"/>
  <c r="H17" i="6" s="1"/>
  <c r="F40" i="6"/>
  <c r="F18" i="6"/>
  <c r="H18" i="6" s="1"/>
  <c r="F29" i="6"/>
  <c r="H29" i="6" s="1"/>
  <c r="D7" i="6"/>
  <c r="C7" i="6"/>
  <c r="B133" i="4" l="1"/>
  <c r="A109" i="6" s="1"/>
  <c r="B135" i="4"/>
  <c r="A110" i="6" s="1"/>
  <c r="B137" i="4"/>
  <c r="A111" i="6" s="1"/>
  <c r="B115" i="4"/>
  <c r="A94" i="6" s="1"/>
  <c r="B117" i="4"/>
  <c r="A95" i="6" s="1"/>
  <c r="B119" i="4"/>
  <c r="A97" i="6" s="1"/>
  <c r="B131" i="4"/>
  <c r="A108" i="6" s="1"/>
  <c r="B54" i="4"/>
  <c r="A39" i="6" s="1"/>
  <c r="B66" i="4"/>
  <c r="A50" i="6" s="1"/>
  <c r="B102" i="4"/>
  <c r="A83" i="6" s="1"/>
  <c r="B120" i="4"/>
  <c r="A98" i="6" s="1"/>
  <c r="B90" i="4"/>
  <c r="A72" i="6" s="1"/>
  <c r="B78" i="4"/>
  <c r="A61" i="6" s="1"/>
  <c r="B32" i="4"/>
  <c r="O32" i="4" s="1"/>
  <c r="A116" i="6"/>
  <c r="G116" i="6" s="1"/>
  <c r="T43" i="4"/>
  <c r="U43" i="4" s="1"/>
  <c r="A117" i="6"/>
  <c r="G117" i="6" s="1"/>
  <c r="B33" i="4"/>
  <c r="A20" i="6" s="1"/>
  <c r="AA17" i="4" a="1"/>
  <c r="AA17" i="4" s="1"/>
  <c r="B35" i="4" s="1"/>
  <c r="B34" i="4"/>
  <c r="O34" i="4" s="1"/>
  <c r="A118" i="6"/>
  <c r="G118" i="6" s="1"/>
  <c r="K114" i="6"/>
  <c r="D28" i="6"/>
  <c r="C28" i="6"/>
  <c r="D18" i="6"/>
  <c r="C18" i="6"/>
  <c r="H40" i="6"/>
  <c r="F51" i="6"/>
  <c r="F99" i="6"/>
  <c r="H99" i="6" s="1"/>
  <c r="F115" i="6"/>
  <c r="H115" i="6" s="1"/>
  <c r="D29" i="6"/>
  <c r="K115" i="6"/>
  <c r="C29" i="6"/>
  <c r="B121" i="4"/>
  <c r="A99" i="6" s="1"/>
  <c r="B91" i="4"/>
  <c r="A73" i="6" s="1"/>
  <c r="B79" i="4"/>
  <c r="A62" i="6" s="1"/>
  <c r="B67" i="4"/>
  <c r="A51" i="6" s="1"/>
  <c r="B55" i="4"/>
  <c r="A40" i="6" s="1"/>
  <c r="B103" i="4"/>
  <c r="A84" i="6" s="1"/>
  <c r="D17" i="6"/>
  <c r="C17" i="6"/>
  <c r="F50" i="6"/>
  <c r="F114" i="6"/>
  <c r="H39" i="6"/>
  <c r="F98" i="6"/>
  <c r="H98" i="6" s="1"/>
  <c r="P46" i="4" l="1"/>
  <c r="B46" i="4" s="1"/>
  <c r="A32" i="6" s="1"/>
  <c r="P58" i="4"/>
  <c r="P56" i="4"/>
  <c r="P44" i="4"/>
  <c r="B44" i="4" s="1"/>
  <c r="A30" i="6" s="1"/>
  <c r="O33" i="4"/>
  <c r="A19" i="6"/>
  <c r="F30" i="6" s="1"/>
  <c r="H30" i="6" s="1"/>
  <c r="V42" i="4"/>
  <c r="W42" i="4" s="1"/>
  <c r="V43" i="4"/>
  <c r="A119" i="6"/>
  <c r="G119" i="6" s="1"/>
  <c r="S47" i="4"/>
  <c r="T46" i="4" s="1"/>
  <c r="AA18" i="4" a="1"/>
  <c r="AA18" i="4" s="1"/>
  <c r="B36" i="4" s="1"/>
  <c r="A21" i="6"/>
  <c r="F32" i="6" s="1"/>
  <c r="H32" i="6" s="1"/>
  <c r="K116" i="6"/>
  <c r="D30" i="6"/>
  <c r="C30" i="6"/>
  <c r="C99" i="6"/>
  <c r="D99" i="6"/>
  <c r="D115" i="6"/>
  <c r="C115" i="6"/>
  <c r="F62" i="6"/>
  <c r="H51" i="6"/>
  <c r="F42" i="6"/>
  <c r="F31" i="6"/>
  <c r="H31" i="6" s="1"/>
  <c r="F20" i="6"/>
  <c r="H20" i="6" s="1"/>
  <c r="O35" i="4"/>
  <c r="A22" i="6"/>
  <c r="D98" i="6"/>
  <c r="C98" i="6"/>
  <c r="H50" i="6"/>
  <c r="F61" i="6"/>
  <c r="D39" i="6"/>
  <c r="C39" i="6"/>
  <c r="H114" i="6"/>
  <c r="B2" i="6"/>
  <c r="D40" i="6"/>
  <c r="C40" i="6"/>
  <c r="F21" i="6" l="1"/>
  <c r="H21" i="6" s="1"/>
  <c r="F43" i="6"/>
  <c r="P57" i="4"/>
  <c r="P45" i="4"/>
  <c r="B45" i="4" s="1"/>
  <c r="A31" i="6" s="1"/>
  <c r="B80" i="4"/>
  <c r="A63" i="6" s="1"/>
  <c r="B104" i="4"/>
  <c r="A85" i="6" s="1"/>
  <c r="B122" i="4"/>
  <c r="A100" i="6" s="1"/>
  <c r="B68" i="4"/>
  <c r="A52" i="6" s="1"/>
  <c r="B92" i="4"/>
  <c r="A74" i="6" s="1"/>
  <c r="B56" i="4"/>
  <c r="A41" i="6" s="1"/>
  <c r="B82" i="4"/>
  <c r="A65" i="6" s="1"/>
  <c r="B70" i="4"/>
  <c r="A54" i="6" s="1"/>
  <c r="B94" i="4"/>
  <c r="A76" i="6" s="1"/>
  <c r="B58" i="4"/>
  <c r="A43" i="6" s="1"/>
  <c r="B124" i="4"/>
  <c r="A102" i="6" s="1"/>
  <c r="B106" i="4"/>
  <c r="A87" i="6" s="1"/>
  <c r="F41" i="6"/>
  <c r="F19" i="6"/>
  <c r="H19" i="6" s="1"/>
  <c r="T47" i="4"/>
  <c r="U47" i="4" s="1"/>
  <c r="V47" i="4" s="1"/>
  <c r="W47" i="4" s="1"/>
  <c r="A120" i="6"/>
  <c r="AA19" i="4" a="1"/>
  <c r="AA19" i="4" s="1"/>
  <c r="B37" i="4" s="1"/>
  <c r="A23" i="6"/>
  <c r="O36" i="4"/>
  <c r="D20" i="6"/>
  <c r="C20" i="6"/>
  <c r="F22" i="6"/>
  <c r="H22" i="6" s="1"/>
  <c r="F33" i="6"/>
  <c r="H33" i="6" s="1"/>
  <c r="F44" i="6"/>
  <c r="K117" i="6"/>
  <c r="D31" i="6"/>
  <c r="C31" i="6"/>
  <c r="F73" i="6"/>
  <c r="H62" i="6"/>
  <c r="H42" i="6"/>
  <c r="F101" i="6"/>
  <c r="H101" i="6" s="1"/>
  <c r="F53" i="6"/>
  <c r="F117" i="6"/>
  <c r="H117" i="6" s="1"/>
  <c r="U46" i="4"/>
  <c r="V46" i="4" s="1"/>
  <c r="W46" i="4" s="1"/>
  <c r="U45" i="4"/>
  <c r="H61" i="6"/>
  <c r="F72" i="6"/>
  <c r="P59" i="4"/>
  <c r="P47" i="4"/>
  <c r="B47" i="4" s="1"/>
  <c r="A33" i="6" s="1"/>
  <c r="D51" i="6"/>
  <c r="C51" i="6"/>
  <c r="D114" i="6"/>
  <c r="C114" i="6"/>
  <c r="C50" i="6"/>
  <c r="D50" i="6"/>
  <c r="C21" i="6"/>
  <c r="D21" i="6"/>
  <c r="K118" i="6"/>
  <c r="D32" i="6"/>
  <c r="C32" i="6"/>
  <c r="F118" i="6"/>
  <c r="H118" i="6" s="1"/>
  <c r="F102" i="6"/>
  <c r="H102" i="6" s="1"/>
  <c r="H43" i="6"/>
  <c r="F54" i="6"/>
  <c r="F94" i="6" l="1"/>
  <c r="B81" i="4"/>
  <c r="A64" i="6" s="1"/>
  <c r="B93" i="4"/>
  <c r="A75" i="6" s="1"/>
  <c r="B105" i="4"/>
  <c r="A86" i="6" s="1"/>
  <c r="B69" i="4"/>
  <c r="A53" i="6" s="1"/>
  <c r="B57" i="4"/>
  <c r="A42" i="6" s="1"/>
  <c r="B123" i="4"/>
  <c r="A101" i="6" s="1"/>
  <c r="C19" i="6"/>
  <c r="D19" i="6"/>
  <c r="H41" i="6"/>
  <c r="F116" i="6"/>
  <c r="H116" i="6" s="1"/>
  <c r="F52" i="6"/>
  <c r="F100" i="6"/>
  <c r="H100" i="6" s="1"/>
  <c r="AA20" i="4" a="1"/>
  <c r="AA20" i="4" s="1"/>
  <c r="B38" i="4" s="1"/>
  <c r="A121" i="6"/>
  <c r="D62" i="6"/>
  <c r="C62" i="6"/>
  <c r="F109" i="6"/>
  <c r="H109" i="6" s="1"/>
  <c r="H94" i="6"/>
  <c r="F95" i="6"/>
  <c r="F110" i="6"/>
  <c r="H110" i="6" s="1"/>
  <c r="F108" i="6"/>
  <c r="H108" i="6" s="1"/>
  <c r="F111" i="6"/>
  <c r="H111" i="6" s="1"/>
  <c r="D101" i="6"/>
  <c r="C101" i="6"/>
  <c r="D42" i="6"/>
  <c r="C42" i="6"/>
  <c r="F84" i="6"/>
  <c r="H84" i="6" s="1"/>
  <c r="H73" i="6"/>
  <c r="H54" i="6"/>
  <c r="F65" i="6"/>
  <c r="X47" i="4"/>
  <c r="Y47" i="4" s="1"/>
  <c r="Z47" i="4" s="1"/>
  <c r="AA47" i="4" s="1"/>
  <c r="X46" i="4"/>
  <c r="Y46" i="4" s="1"/>
  <c r="A24" i="6"/>
  <c r="O37" i="4"/>
  <c r="D102" i="6"/>
  <c r="C102" i="6"/>
  <c r="P48" i="4"/>
  <c r="B48" i="4" s="1"/>
  <c r="A34" i="6" s="1"/>
  <c r="P60" i="4"/>
  <c r="D43" i="6"/>
  <c r="C43" i="6"/>
  <c r="F55" i="6"/>
  <c r="H44" i="6"/>
  <c r="F103" i="6"/>
  <c r="H103" i="6" s="1"/>
  <c r="F119" i="6"/>
  <c r="H119" i="6" s="1"/>
  <c r="B71" i="4"/>
  <c r="A55" i="6" s="1"/>
  <c r="B125" i="4"/>
  <c r="A103" i="6" s="1"/>
  <c r="B95" i="4"/>
  <c r="A77" i="6" s="1"/>
  <c r="B83" i="4"/>
  <c r="A66" i="6" s="1"/>
  <c r="B59" i="4"/>
  <c r="A44" i="6" s="1"/>
  <c r="B107" i="4"/>
  <c r="A88" i="6" s="1"/>
  <c r="D118" i="6"/>
  <c r="C118" i="6"/>
  <c r="F83" i="6"/>
  <c r="H83" i="6" s="1"/>
  <c r="H72" i="6"/>
  <c r="D61" i="6"/>
  <c r="C61" i="6"/>
  <c r="K119" i="6"/>
  <c r="C33" i="6"/>
  <c r="D33" i="6"/>
  <c r="D22" i="6"/>
  <c r="C22" i="6"/>
  <c r="C117" i="6"/>
  <c r="D117" i="6"/>
  <c r="V44" i="4"/>
  <c r="V45" i="4"/>
  <c r="W45" i="4" s="1"/>
  <c r="F64" i="6"/>
  <c r="H53" i="6"/>
  <c r="C100" i="6" l="1"/>
  <c r="D100" i="6"/>
  <c r="A122" i="6"/>
  <c r="H52" i="6"/>
  <c r="F63" i="6"/>
  <c r="D116" i="6"/>
  <c r="C116" i="6"/>
  <c r="D41" i="6"/>
  <c r="C41" i="6"/>
  <c r="Z46" i="4"/>
  <c r="AA46" i="4" s="1"/>
  <c r="AB46" i="4" s="1"/>
  <c r="AA21" i="4" a="1"/>
  <c r="AA21" i="4" s="1"/>
  <c r="B39" i="4" s="1"/>
  <c r="X45" i="4"/>
  <c r="Y45" i="4" s="1"/>
  <c r="Z45" i="4" s="1"/>
  <c r="D73" i="6"/>
  <c r="C73" i="6"/>
  <c r="B72" i="4"/>
  <c r="A56" i="6" s="1"/>
  <c r="B108" i="4"/>
  <c r="A89" i="6" s="1"/>
  <c r="B60" i="4"/>
  <c r="A45" i="6" s="1"/>
  <c r="B126" i="4"/>
  <c r="A104" i="6" s="1"/>
  <c r="B84" i="4"/>
  <c r="A67" i="6" s="1"/>
  <c r="B96" i="4"/>
  <c r="A78" i="6" s="1"/>
  <c r="D111" i="6"/>
  <c r="C111" i="6"/>
  <c r="W43" i="4"/>
  <c r="W44" i="4"/>
  <c r="X44" i="4" s="1"/>
  <c r="Y44" i="4" s="1"/>
  <c r="D44" i="6"/>
  <c r="C44" i="6"/>
  <c r="D108" i="6"/>
  <c r="C108" i="6"/>
  <c r="C54" i="6"/>
  <c r="D54" i="6"/>
  <c r="D119" i="6"/>
  <c r="C119" i="6"/>
  <c r="C110" i="6"/>
  <c r="D110" i="6"/>
  <c r="O38" i="4"/>
  <c r="A25" i="6"/>
  <c r="F96" i="6"/>
  <c r="H96" i="6" s="1"/>
  <c r="H95" i="6"/>
  <c r="P49" i="4"/>
  <c r="B49" i="4" s="1"/>
  <c r="A35" i="6" s="1"/>
  <c r="P61" i="4"/>
  <c r="D94" i="6"/>
  <c r="C94" i="6"/>
  <c r="C84" i="6"/>
  <c r="D84" i="6"/>
  <c r="D109" i="6"/>
  <c r="C109" i="6"/>
  <c r="C103" i="6"/>
  <c r="D103" i="6"/>
  <c r="H55" i="6"/>
  <c r="F66" i="6"/>
  <c r="F75" i="6"/>
  <c r="H64" i="6"/>
  <c r="H65" i="6"/>
  <c r="F76" i="6"/>
  <c r="D53" i="6"/>
  <c r="C53" i="6"/>
  <c r="C72" i="6"/>
  <c r="D72" i="6"/>
  <c r="D83" i="6"/>
  <c r="C83" i="6"/>
  <c r="AB47" i="4"/>
  <c r="AC47" i="4" s="1"/>
  <c r="AA45" i="4" l="1"/>
  <c r="AB45" i="4" s="1"/>
  <c r="Z44" i="4"/>
  <c r="AA44" i="4" s="1"/>
  <c r="AB44" i="4" s="1"/>
  <c r="AC44" i="4" s="1"/>
  <c r="H63" i="6"/>
  <c r="F74" i="6"/>
  <c r="C52" i="6"/>
  <c r="D52" i="6"/>
  <c r="A123" i="6"/>
  <c r="AA22" i="4"/>
  <c r="AA23" i="4" s="1"/>
  <c r="Q41" i="4" s="1"/>
  <c r="B41" i="4" s="1"/>
  <c r="A27" i="6" s="1"/>
  <c r="F87" i="6"/>
  <c r="H87" i="6" s="1"/>
  <c r="H76" i="6"/>
  <c r="X43" i="4"/>
  <c r="Y43" i="4" s="1"/>
  <c r="X42" i="4"/>
  <c r="Y42" i="4" s="1"/>
  <c r="D95" i="6"/>
  <c r="C95" i="6"/>
  <c r="C65" i="6"/>
  <c r="D65" i="6"/>
  <c r="C64" i="6"/>
  <c r="D64" i="6"/>
  <c r="C96" i="6"/>
  <c r="D96" i="6"/>
  <c r="F86" i="6"/>
  <c r="H86" i="6" s="1"/>
  <c r="H75" i="6"/>
  <c r="A26" i="6"/>
  <c r="O39" i="4"/>
  <c r="P50" i="4"/>
  <c r="B50" i="4" s="1"/>
  <c r="A36" i="6" s="1"/>
  <c r="P62" i="4"/>
  <c r="AC46" i="4"/>
  <c r="AC45" i="4"/>
  <c r="B127" i="4"/>
  <c r="A105" i="6" s="1"/>
  <c r="B73" i="4"/>
  <c r="A57" i="6" s="1"/>
  <c r="B61" i="4"/>
  <c r="A46" i="6" s="1"/>
  <c r="B109" i="4"/>
  <c r="A90" i="6" s="1"/>
  <c r="B97" i="4"/>
  <c r="A79" i="6" s="1"/>
  <c r="B85" i="4"/>
  <c r="A68" i="6" s="1"/>
  <c r="H66" i="6"/>
  <c r="F77" i="6"/>
  <c r="D55" i="6"/>
  <c r="C55" i="6"/>
  <c r="F85" i="6" l="1"/>
  <c r="H85" i="6" s="1"/>
  <c r="H74" i="6"/>
  <c r="C63" i="6"/>
  <c r="D63" i="6"/>
  <c r="Q53" i="4"/>
  <c r="B77" i="4"/>
  <c r="A60" i="6" s="1"/>
  <c r="B89" i="4"/>
  <c r="A71" i="6" s="1"/>
  <c r="B101" i="4"/>
  <c r="A82" i="6" s="1"/>
  <c r="B65" i="4"/>
  <c r="A49" i="6" s="1"/>
  <c r="B53" i="4"/>
  <c r="A38" i="6" s="1"/>
  <c r="D87" i="6"/>
  <c r="C87" i="6"/>
  <c r="C75" i="6"/>
  <c r="D75" i="6"/>
  <c r="D86" i="6"/>
  <c r="C86" i="6"/>
  <c r="P63" i="4"/>
  <c r="P51" i="4"/>
  <c r="B51" i="4" s="1"/>
  <c r="A37" i="6" s="1"/>
  <c r="B98" i="4"/>
  <c r="A80" i="6" s="1"/>
  <c r="B86" i="4"/>
  <c r="A69" i="6" s="1"/>
  <c r="B62" i="4"/>
  <c r="A47" i="6" s="1"/>
  <c r="B128" i="4"/>
  <c r="A106" i="6" s="1"/>
  <c r="B110" i="4"/>
  <c r="A91" i="6" s="1"/>
  <c r="B74" i="4"/>
  <c r="A58" i="6" s="1"/>
  <c r="C66" i="6"/>
  <c r="D66" i="6"/>
  <c r="Z42" i="4"/>
  <c r="AA42" i="4" s="1"/>
  <c r="Z43" i="4"/>
  <c r="AA43" i="4" s="1"/>
  <c r="H77" i="6"/>
  <c r="F88" i="6"/>
  <c r="H88" i="6" s="1"/>
  <c r="C76" i="6"/>
  <c r="D76" i="6"/>
  <c r="C74" i="6" l="1"/>
  <c r="D74" i="6"/>
  <c r="C85" i="6"/>
  <c r="D85" i="6"/>
  <c r="H125" i="6"/>
  <c r="D2" i="6" s="1"/>
  <c r="B99" i="4"/>
  <c r="A81" i="6" s="1"/>
  <c r="B63" i="4"/>
  <c r="A48" i="6" s="1"/>
  <c r="B129" i="4"/>
  <c r="A107" i="6" s="1"/>
  <c r="B87" i="4"/>
  <c r="A70" i="6" s="1"/>
  <c r="B75" i="4"/>
  <c r="A59" i="6" s="1"/>
  <c r="B111" i="4"/>
  <c r="A92" i="6" s="1"/>
  <c r="D77" i="6"/>
  <c r="C77" i="6"/>
  <c r="AB42" i="4"/>
  <c r="AC42" i="4" s="1"/>
  <c r="AB43" i="4"/>
  <c r="AC43" i="4" s="1"/>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<sst xmlns="http://schemas.openxmlformats.org/spreadsheetml/2006/main" count="28001" uniqueCount="20069">
  <si>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</si>
  <si>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</si>
  <si>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</si>
  <si>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</si>
  <si>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</si>
  <si>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</si>
  <si>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</si>
  <si>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</si>
  <si>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</si>
  <si>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</si>
  <si>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</si>
  <si>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</si>
  <si>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</si>
  <si>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</si>
  <si>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</si>
  <si>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</si>
  <si>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</si>
  <si>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</si>
  <si>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</si>
  <si>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</si>
  <si>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</si>
  <si>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</si>
  <si>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</si>
  <si>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</si>
  <si>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</si>
  <si>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</si>
  <si>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</si>
  <si>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</si>
  <si>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</si>
  <si>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</si>
  <si>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</si>
  <si>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</si>
  <si>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</si>
  <si>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</si>
  <si>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</si>
  <si>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</si>
  <si>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</si>
  <si>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</si>
  <si>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</si>
  <si>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</si>
  <si>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</si>
  <si>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</si>
  <si>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</si>
  <si>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</si>
  <si>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</si>
  <si>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</si>
  <si>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</si>
  <si>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</si>
  <si>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</si>
  <si>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</si>
  <si>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</si>
  <si>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</si>
  <si>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</si>
  <si>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</si>
  <si>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</si>
  <si>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</si>
  <si>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</si>
  <si>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</si>
  <si>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</si>
  <si>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</si>
  <si>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</si>
  <si>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</si>
  <si>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</si>
  <si>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</si>
  <si>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</si>
  <si>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</si>
  <si>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</si>
  <si>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</si>
  <si>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</si>
  <si>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</si>
  <si>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</si>
  <si>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</si>
  <si>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</si>
  <si>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</si>
  <si>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</si>
  <si>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</si>
  <si>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</si>
  <si>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</si>
  <si>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</si>
  <si>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</si>
  <si>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</si>
  <si>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</si>
  <si>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</si>
  <si>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</si>
  <si>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</si>
  <si>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</si>
  <si>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</si>
  <si>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</si>
  <si>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</si>
  <si>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</si>
  <si>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</si>
  <si>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</si>
  <si>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</si>
  <si>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</si>
  <si>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</si>
  <si>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</si>
  <si>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</si>
  <si>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</si>
  <si>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</si>
  <si>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</si>
  <si>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</si>
  <si>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</si>
  <si>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</si>
  <si>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</si>
  <si>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</si>
  <si>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</si>
  <si>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</si>
  <si>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</si>
  <si>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</si>
  <si>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</si>
  <si>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</si>
  <si>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</si>
  <si>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</si>
  <si>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</si>
  <si>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</si>
  <si>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</si>
  <si>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</si>
  <si>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</si>
  <si>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</si>
  <si>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</si>
  <si>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</si>
  <si>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</si>
  <si>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</si>
  <si>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</si>
  <si>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</si>
  <si>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</si>
  <si>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</si>
  <si>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</si>
  <si>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</si>
  <si>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</si>
  <si>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</si>
  <si>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</si>
  <si>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</si>
  <si>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</si>
  <si>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</si>
  <si>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</si>
  <si>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</si>
  <si>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</si>
  <si>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</si>
  <si>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</si>
  <si>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</si>
  <si>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</si>
  <si>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</si>
  <si>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</si>
  <si>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</si>
  <si>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</si>
  <si>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</si>
  <si>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</si>
  <si>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</si>
  <si>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</si>
  <si>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</si>
  <si>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</si>
  <si>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</si>
  <si>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</si>
  <si>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</si>
  <si>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</si>
  <si>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</si>
  <si>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</si>
  <si>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</si>
  <si>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</si>
  <si>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</si>
  <si>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</si>
  <si>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</si>
  <si>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</si>
  <si>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</si>
  <si>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</si>
  <si>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</si>
  <si>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</si>
  <si>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</si>
  <si>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</si>
  <si>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</si>
  <si>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</si>
  <si>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</si>
  <si>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</si>
  <si>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</si>
  <si>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</si>
  <si>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</si>
  <si>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</si>
  <si>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</si>
  <si>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</si>
  <si>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</si>
  <si>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</si>
  <si>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</si>
  <si>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</si>
  <si>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</si>
  <si>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</si>
  <si>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</si>
  <si>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</si>
  <si>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</si>
  <si>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</si>
  <si>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</si>
  <si>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</si>
  <si>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</si>
  <si>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</si>
  <si>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</si>
  <si>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</si>
  <si>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</si>
  <si>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</si>
  <si>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</si>
  <si>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</si>
  <si>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</si>
  <si>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</si>
  <si>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</si>
  <si>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</si>
  <si>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</si>
  <si>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</si>
  <si>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</si>
  <si>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</si>
  <si>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</si>
  <si>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</si>
  <si>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</si>
  <si>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</si>
  <si>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</si>
  <si>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</si>
  <si>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</si>
  <si>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</si>
  <si>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</si>
  <si>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</si>
  <si>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</si>
  <si>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</si>
  <si>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</si>
  <si>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</si>
  <si>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</si>
  <si>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</si>
  <si>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</si>
  <si>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</si>
  <si>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</si>
  <si>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</si>
  <si>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</si>
  <si>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</si>
  <si>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</si>
  <si>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</si>
  <si>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</si>
  <si>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</si>
  <si>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</si>
  <si>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</si>
  <si>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</si>
  <si>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</si>
  <si>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</si>
  <si>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</si>
  <si>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</si>
  <si>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</si>
  <si>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</si>
  <si>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</si>
  <si>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</si>
  <si>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</si>
  <si>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</si>
  <si>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</si>
  <si>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</si>
  <si>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</si>
  <si>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</si>
  <si>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</si>
  <si>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</si>
  <si>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</si>
  <si>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</si>
  <si>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</si>
  <si>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</si>
  <si>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</si>
  <si>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</si>
  <si>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</si>
  <si>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</si>
  <si>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</si>
  <si>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</si>
  <si>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</si>
  <si>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</si>
  <si>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</si>
  <si>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</si>
  <si>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</si>
  <si>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</si>
  <si>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</si>
  <si>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</si>
  <si>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</si>
  <si>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</si>
  <si>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</si>
  <si>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</si>
  <si>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</si>
  <si>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</si>
  <si>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</si>
  <si>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</si>
  <si>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</si>
  <si>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</si>
  <si>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</si>
  <si>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</si>
  <si>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</si>
  <si>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</si>
  <si>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</si>
  <si>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</si>
  <si>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</si>
  <si>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</si>
  <si>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</si>
  <si>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</si>
  <si>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</si>
  <si>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</si>
  <si>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</si>
  <si>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</si>
  <si>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</si>
  <si>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</si>
  <si>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</si>
  <si>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</si>
  <si>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</si>
  <si>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</si>
  <si>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</si>
  <si>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</si>
  <si>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</si>
  <si>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</si>
  <si>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</si>
  <si>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</si>
  <si>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</si>
  <si>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</si>
  <si>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</si>
  <si>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</si>
  <si>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</si>
  <si>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</si>
  <si>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</si>
  <si>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</si>
  <si>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</si>
  <si>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</si>
  <si>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</si>
  <si>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</si>
  <si>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</si>
  <si>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</si>
  <si>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</si>
  <si>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</si>
  <si>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</si>
  <si>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</si>
  <si>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</si>
  <si>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</si>
  <si>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</si>
  <si>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</si>
  <si>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</si>
  <si>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</si>
  <si>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</si>
  <si>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</si>
  <si>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</si>
  <si>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</si>
  <si>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</si>
  <si>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</si>
  <si>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</si>
  <si>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</si>
  <si>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</si>
  <si>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</si>
  <si>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</si>
  <si>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</si>
  <si>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</si>
  <si>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</si>
  <si>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</si>
  <si>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</si>
  <si>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</si>
  <si>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</si>
  <si>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</si>
  <si>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</si>
  <si>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</si>
  <si>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</si>
  <si>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</si>
  <si>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</si>
  <si>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</si>
  <si>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</si>
  <si>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</si>
  <si>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</si>
  <si>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</si>
  <si>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</si>
  <si>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</si>
  <si>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</si>
  <si>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</si>
  <si>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</si>
  <si>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</si>
  <si>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</si>
  <si>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</si>
  <si>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</si>
  <si>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</si>
  <si>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</si>
  <si>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</si>
  <si>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</si>
  <si>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</si>
  <si>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</si>
  <si>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</si>
  <si>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</si>
  <si>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</si>
  <si>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</si>
  <si>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</si>
  <si>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</si>
  <si>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</si>
  <si>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</si>
  <si>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</si>
  <si>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</si>
  <si>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</si>
  <si>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</si>
  <si>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</si>
  <si>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</si>
  <si>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</si>
  <si>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</si>
  <si>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</si>
  <si>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</si>
  <si>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</si>
  <si>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</si>
  <si>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</si>
  <si>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</si>
  <si>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</si>
  <si>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</si>
  <si>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</si>
  <si>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</si>
  <si>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</si>
  <si>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</si>
  <si>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</si>
  <si>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</si>
  <si>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</si>
  <si>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</si>
  <si>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</si>
  <si>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</si>
  <si>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</si>
  <si>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</si>
  <si>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</si>
  <si>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</si>
  <si>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</si>
  <si>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</si>
  <si>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</si>
  <si>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</si>
  <si>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</si>
  <si>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</si>
  <si>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</si>
  <si>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</si>
  <si>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</si>
  <si>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</si>
  <si>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</si>
  <si>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</si>
  <si>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</si>
  <si>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</si>
  <si>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</si>
  <si>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</si>
  <si>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</si>
  <si>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</si>
  <si>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</si>
  <si>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</si>
  <si>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</si>
  <si>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</si>
  <si>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</si>
  <si>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</si>
  <si>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</si>
  <si>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</si>
  <si>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</si>
  <si>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</si>
  <si>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</si>
  <si>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</si>
  <si>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</si>
  <si>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</si>
  <si>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</si>
  <si>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</si>
  <si>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</si>
  <si>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</si>
  <si>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</si>
  <si>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</si>
  <si>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</si>
  <si>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</si>
  <si>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</si>
  <si>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</si>
  <si>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</si>
  <si>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</si>
  <si>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</si>
  <si>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</si>
  <si>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</si>
  <si>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</si>
  <si>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</si>
  <si>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</si>
  <si>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</si>
  <si>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</si>
  <si>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</si>
  <si>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</si>
  <si>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</si>
  <si>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</si>
  <si>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</si>
  <si>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</si>
  <si>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</si>
  <si>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</si>
  <si>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</si>
  <si>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</si>
  <si>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</si>
  <si>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</si>
  <si>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</si>
  <si>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</si>
  <si>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</si>
  <si>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</si>
  <si>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</si>
  <si>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</si>
  <si>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</si>
  <si>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</si>
  <si>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</si>
  <si>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</si>
  <si>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</si>
  <si>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</si>
  <si>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</si>
  <si>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</si>
  <si>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</si>
  <si>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</si>
  <si>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</si>
  <si>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</si>
  <si>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</si>
  <si>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</si>
  <si>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</si>
  <si>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</si>
  <si>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</si>
  <si>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</si>
  <si>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</si>
  <si>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</si>
  <si>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</si>
  <si>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</si>
  <si>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</si>
  <si>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</si>
  <si>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</si>
  <si>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</si>
  <si>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</si>
  <si>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</si>
  <si>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</si>
  <si>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</si>
  <si>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</si>
  <si>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</si>
  <si>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</si>
  <si>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</si>
  <si>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</si>
  <si>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</si>
  <si>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</si>
  <si>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</si>
  <si>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</si>
  <si>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</si>
  <si>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</si>
  <si>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</si>
  <si>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</si>
  <si>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</si>
  <si>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</si>
  <si>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</si>
  <si>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</si>
  <si>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</si>
  <si>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</si>
  <si>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</si>
  <si>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</si>
  <si>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</si>
  <si>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</si>
  <si>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</si>
  <si>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</si>
  <si>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</si>
  <si>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</si>
  <si>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</si>
  <si>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</si>
  <si>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</si>
  <si>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</si>
  <si>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</si>
  <si>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</si>
  <si>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</si>
  <si>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</si>
  <si>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</si>
  <si>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</si>
  <si>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</si>
  <si>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</si>
  <si>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</si>
  <si>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</si>
  <si>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</si>
  <si>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</si>
  <si>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</si>
  <si>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</si>
  <si>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</si>
  <si>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</si>
  <si>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</si>
  <si>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</si>
  <si>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</si>
  <si>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</si>
  <si>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</si>
  <si>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</si>
  <si>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</si>
  <si>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</si>
  <si>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</si>
  <si>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</si>
  <si>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</si>
  <si>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</si>
  <si>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</si>
  <si>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</si>
  <si>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</si>
  <si>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</si>
  <si>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</si>
  <si>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</si>
  <si>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</si>
  <si>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</si>
  <si>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</si>
  <si>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</si>
  <si>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</si>
  <si>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</si>
  <si>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</si>
  <si>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</si>
  <si>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</si>
  <si>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</si>
  <si>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</si>
  <si>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</si>
  <si>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</si>
  <si>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</si>
  <si>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</si>
  <si>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</si>
  <si>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</si>
  <si>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</si>
  <si>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</si>
  <si>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</si>
  <si>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</si>
  <si>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</si>
  <si>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</si>
  <si>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</si>
  <si>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</si>
  <si>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</si>
  <si>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</si>
  <si>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</si>
  <si>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</si>
  <si>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</si>
  <si>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</si>
  <si>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</si>
  <si>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</si>
  <si>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</si>
  <si>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</si>
  <si>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</si>
  <si>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</si>
  <si>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</si>
  <si>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</si>
  <si>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</si>
  <si>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</si>
  <si>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</si>
  <si>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</si>
  <si>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</si>
  <si>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</si>
  <si>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</si>
  <si>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</si>
  <si>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</si>
  <si>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</si>
  <si>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</si>
  <si>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</si>
  <si>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</si>
  <si>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</si>
  <si>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</si>
  <si>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</si>
  <si>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</si>
  <si>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</si>
  <si>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</si>
  <si>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</si>
  <si>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</si>
  <si>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</si>
  <si>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</si>
  <si>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</si>
  <si>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</si>
  <si>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</si>
  <si>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</si>
  <si>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</si>
  <si>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</si>
  <si>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</si>
  <si>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</si>
  <si>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</si>
  <si>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</si>
  <si>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</si>
  <si>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</si>
  <si>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</si>
  <si>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</si>
  <si>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</si>
  <si>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</si>
  <si>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</si>
  <si>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</si>
  <si>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</si>
  <si>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</si>
  <si>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</si>
  <si>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</si>
  <si>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</si>
  <si>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</si>
  <si>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</si>
  <si>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</si>
  <si>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</si>
  <si>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</si>
  <si>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</si>
  <si>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</si>
  <si>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</si>
  <si>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</si>
  <si>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</si>
  <si>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</si>
  <si>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</si>
  <si>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</si>
  <si>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</si>
  <si>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</si>
  <si>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</si>
  <si>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</si>
  <si>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</si>
  <si>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</si>
  <si>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</si>
  <si>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</si>
  <si>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</si>
  <si>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</si>
  <si>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</si>
  <si>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</si>
  <si>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</si>
  <si>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</si>
  <si>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</si>
  <si>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</si>
  <si>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</si>
  <si>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</si>
  <si>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</si>
  <si>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</si>
  <si>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</si>
  <si>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</si>
  <si>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</si>
  <si>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</si>
  <si>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</si>
  <si>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</si>
  <si>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</si>
  <si>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</si>
  <si>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</si>
  <si>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</si>
  <si>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</si>
  <si>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</si>
  <si>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</si>
  <si>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</si>
  <si>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</si>
  <si>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</si>
  <si>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</si>
  <si>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</si>
  <si>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</si>
  <si>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</si>
  <si>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</si>
  <si>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</si>
  <si>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</si>
  <si>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</si>
  <si>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</si>
  <si>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</si>
  <si>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</si>
  <si>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</si>
  <si>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</si>
  <si>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</si>
  <si>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</si>
  <si>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</si>
  <si>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</si>
  <si>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</si>
  <si>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</si>
  <si>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</si>
  <si>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</si>
  <si>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</si>
  <si>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</si>
  <si>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</si>
  <si>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</si>
  <si>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</si>
  <si>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</si>
  <si>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</si>
  <si>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</si>
  <si>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</si>
  <si>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</si>
  <si>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</si>
  <si>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</si>
  <si>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</si>
  <si>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</si>
  <si>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</si>
  <si>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</si>
  <si>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</si>
  <si>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</si>
  <si>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</si>
  <si>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</si>
  <si>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</si>
  <si>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</si>
  <si>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</si>
  <si>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</si>
  <si>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</si>
  <si>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</si>
  <si>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</si>
  <si>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</si>
  <si>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</si>
  <si>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</si>
  <si>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</si>
  <si>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</si>
  <si>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</si>
  <si>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</si>
  <si>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</si>
  <si>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</si>
  <si>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</si>
  <si>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</si>
  <si>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</si>
  <si>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</si>
  <si>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</si>
  <si>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</si>
  <si>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</si>
  <si>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</si>
  <si>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</si>
  <si>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</si>
  <si>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</si>
  <si>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</si>
  <si>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</si>
  <si>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</si>
  <si>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</si>
  <si>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</si>
  <si>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</si>
  <si>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</si>
  <si>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</si>
  <si>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</si>
  <si>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</si>
  <si>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</si>
  <si>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</si>
  <si>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</si>
  <si>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</si>
  <si>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</si>
  <si>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</si>
  <si>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</si>
  <si>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</si>
  <si>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</si>
  <si>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</si>
  <si>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</si>
  <si>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</si>
  <si>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</si>
  <si>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</si>
  <si>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</si>
  <si>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</si>
  <si>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</si>
  <si>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</si>
  <si>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</si>
  <si>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</si>
  <si>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</si>
  <si>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</si>
  <si>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</si>
  <si>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</si>
  <si>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</si>
  <si>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</si>
  <si>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</si>
  <si>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</si>
  <si>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</si>
  <si>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</si>
  <si>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</si>
  <si>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</si>
  <si>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</si>
  <si>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</si>
  <si>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</si>
  <si>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</si>
  <si>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</si>
  <si>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</si>
  <si>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</si>
  <si>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</si>
  <si>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</si>
  <si>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</si>
  <si>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</si>
  <si>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</si>
  <si>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</si>
  <si>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</si>
  <si>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</si>
  <si>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</si>
  <si>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</si>
  <si>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</si>
  <si>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</si>
  <si>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</si>
  <si>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</si>
  <si>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</si>
  <si>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</si>
  <si>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</si>
  <si>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</si>
  <si>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</si>
  <si>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</si>
  <si>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</si>
  <si>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</si>
  <si>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</si>
  <si>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</si>
  <si>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</si>
  <si>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</si>
  <si>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</si>
  <si>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</si>
  <si>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</si>
  <si>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</si>
  <si>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</si>
  <si>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</si>
  <si>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</si>
  <si>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</si>
  <si>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</si>
  <si>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</si>
  <si>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</si>
  <si>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</si>
  <si>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</si>
  <si>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</si>
  <si>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</si>
  <si>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</si>
  <si>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</si>
  <si>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</si>
  <si>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</si>
  <si>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</si>
  <si>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</si>
  <si>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</si>
  <si>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</si>
  <si>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</si>
  <si>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</si>
  <si>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</si>
  <si>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</si>
  <si>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</si>
  <si>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</si>
  <si>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</si>
  <si>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</si>
  <si>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</si>
  <si>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</si>
  <si>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</si>
  <si>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</si>
  <si>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</si>
  <si>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</si>
  <si>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</si>
  <si>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</si>
  <si>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</si>
  <si>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</si>
  <si>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</si>
  <si>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</si>
  <si>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</si>
  <si>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</si>
  <si>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</si>
  <si>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</si>
  <si>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</si>
  <si>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</si>
  <si>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</si>
  <si>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</si>
  <si>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</si>
  <si>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</si>
  <si>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</si>
  <si>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</si>
  <si>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</si>
  <si>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</si>
  <si>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</si>
  <si>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</si>
  <si>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</si>
  <si>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</si>
  <si>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</si>
  <si>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</si>
  <si>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</si>
  <si>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</si>
  <si>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</si>
  <si>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</si>
  <si>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</si>
  <si>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</si>
  <si>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</si>
  <si>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</si>
  <si>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</si>
  <si>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</si>
  <si>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</si>
  <si>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</si>
  <si>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</si>
  <si>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</si>
  <si>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</si>
  <si>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</si>
  <si>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</si>
  <si>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</si>
  <si>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</si>
  <si>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</si>
  <si>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</si>
  <si>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</si>
  <si>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</si>
  <si>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</si>
  <si>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</si>
  <si>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</si>
  <si>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</si>
  <si>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</si>
  <si>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</si>
  <si>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</si>
  <si>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</si>
  <si>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</si>
  <si>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</si>
  <si>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</si>
  <si>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</si>
  <si>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</si>
  <si>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</si>
  <si>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</si>
  <si>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</si>
  <si>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</si>
  <si>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</si>
  <si>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</si>
  <si>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</si>
  <si>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</si>
  <si>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</si>
  <si>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</si>
  <si>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</si>
  <si>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</si>
  <si>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</si>
  <si>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</si>
  <si>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</si>
  <si>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</si>
  <si>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</si>
  <si>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</si>
  <si>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</si>
  <si>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</si>
  <si>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</si>
  <si>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</si>
  <si>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</si>
  <si>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</si>
  <si>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</si>
  <si>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</si>
  <si>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</si>
  <si>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</si>
  <si>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</si>
  <si>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</si>
  <si>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</si>
  <si>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</si>
  <si>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</si>
  <si>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</si>
  <si>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</si>
  <si>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</si>
  <si>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</si>
  <si>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</si>
  <si>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</si>
  <si>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</si>
  <si>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</si>
  <si>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</si>
  <si>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</si>
  <si>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</si>
  <si>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</si>
  <si>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</si>
  <si>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</si>
  <si>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</si>
  <si>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</si>
  <si>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</si>
  <si>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</si>
  <si>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</si>
  <si>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</si>
  <si>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</si>
  <si>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</si>
  <si>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</si>
  <si>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</si>
  <si>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</si>
  <si>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</si>
  <si>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</si>
  <si>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</si>
  <si>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</si>
  <si>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</si>
  <si>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</si>
  <si>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</si>
  <si>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</si>
  <si>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</si>
  <si>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</si>
  <si>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</si>
  <si>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</si>
  <si>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</si>
  <si>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</si>
  <si>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</si>
  <si>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</si>
  <si>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</si>
  <si>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</si>
  <si>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</si>
  <si>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</si>
  <si>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</si>
  <si>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</si>
  <si>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</si>
  <si>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</si>
  <si>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</si>
  <si>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</si>
  <si>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</si>
  <si>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</si>
  <si>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</si>
  <si>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</si>
  <si>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</si>
  <si>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</si>
  <si>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</si>
  <si>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</si>
  <si>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</si>
  <si>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</si>
  <si>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</si>
  <si>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</si>
  <si>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</si>
  <si>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</si>
  <si>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</si>
  <si>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</si>
  <si>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</si>
  <si>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</si>
  <si>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</si>
  <si>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</si>
  <si>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</si>
  <si>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</si>
  <si>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</si>
  <si>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</si>
  <si>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</si>
  <si>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</si>
  <si>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</si>
  <si>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</si>
  <si>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</si>
  <si>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</si>
  <si>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</si>
  <si>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</si>
  <si>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</si>
  <si>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</si>
  <si>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</si>
  <si>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</si>
  <si>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</si>
  <si>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</si>
  <si>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</si>
  <si>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</si>
  <si>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</si>
  <si>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</si>
  <si>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</si>
  <si>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</si>
  <si>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</si>
  <si>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</si>
  <si>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</si>
  <si>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</si>
  <si>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</si>
  <si>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</si>
  <si>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</si>
  <si>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</si>
  <si>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</si>
  <si>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</si>
  <si>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</si>
  <si>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</si>
  <si>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</si>
  <si>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</si>
  <si>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</si>
  <si>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</si>
  <si>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</si>
  <si>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</si>
  <si>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</si>
  <si>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</si>
  <si>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</si>
  <si>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</si>
  <si>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</si>
  <si>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</si>
  <si>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</si>
  <si>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</si>
  <si>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</si>
  <si>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</si>
  <si>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</si>
  <si>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</si>
  <si>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</si>
  <si>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</si>
  <si>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</si>
  <si>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</si>
  <si>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</si>
  <si>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</si>
  <si>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</si>
  <si>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</si>
  <si>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</si>
  <si>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</si>
  <si>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</si>
  <si>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</si>
  <si>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</si>
  <si>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</si>
  <si>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</si>
  <si>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</si>
  <si>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</si>
  <si>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</si>
  <si>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</si>
  <si>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</si>
  <si>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</si>
  <si>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</si>
  <si>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</si>
  <si>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</si>
  <si>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</si>
  <si>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</si>
  <si>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</si>
  <si>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</si>
  <si>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</si>
  <si>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</si>
  <si>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</si>
  <si>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</si>
  <si>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</si>
  <si>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</si>
  <si>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</si>
  <si>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</si>
  <si>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</si>
  <si>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</si>
  <si>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</si>
  <si>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</si>
  <si>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</si>
  <si>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</si>
  <si>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</si>
  <si>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</si>
  <si>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</si>
  <si>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</si>
  <si>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</si>
  <si>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</si>
  <si>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</si>
  <si>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</si>
  <si>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</si>
  <si>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</si>
  <si>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</si>
  <si>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</si>
  <si>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</si>
  <si>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</si>
  <si>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</si>
  <si>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</si>
  <si>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</si>
  <si>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</si>
  <si>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</si>
  <si>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</si>
  <si>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</si>
  <si>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</si>
  <si>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</si>
  <si>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</si>
  <si>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</si>
  <si>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</si>
  <si>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</si>
  <si>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</si>
  <si>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</si>
  <si>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</si>
  <si>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</si>
  <si>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</si>
  <si>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</si>
  <si>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</si>
  <si>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</si>
  <si>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</si>
  <si>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</si>
  <si>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</si>
  <si>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</si>
  <si>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</si>
  <si>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</si>
  <si>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</si>
  <si>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</si>
  <si>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</si>
  <si>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</si>
  <si>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</si>
  <si>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</si>
  <si>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</si>
  <si>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</si>
  <si>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</si>
  <si>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</si>
  <si>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</si>
  <si>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</si>
  <si>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</si>
  <si>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</si>
  <si>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</si>
  <si>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</si>
  <si>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</si>
  <si>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</si>
  <si>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</si>
  <si>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</si>
  <si>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</si>
  <si>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</si>
  <si>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</si>
  <si>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</si>
  <si>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</si>
  <si>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</si>
  <si>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</si>
  <si>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</si>
  <si>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</si>
  <si>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</si>
  <si>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</si>
  <si>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</si>
  <si>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</si>
  <si>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</si>
  <si>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</si>
  <si>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</si>
  <si>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</si>
  <si>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</si>
  <si>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</si>
  <si>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</si>
  <si>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</si>
  <si>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</si>
  <si>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</si>
  <si>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</si>
  <si>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</si>
  <si>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</si>
  <si>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</si>
  <si>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</si>
  <si>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</si>
  <si>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</si>
  <si>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</si>
  <si>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</si>
  <si>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</si>
  <si>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</si>
  <si>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</si>
  <si>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</si>
  <si>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</si>
  <si>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</si>
  <si>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</si>
  <si>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</si>
  <si>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</si>
  <si>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</si>
  <si>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</si>
  <si>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</si>
  <si>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</si>
  <si>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</si>
  <si>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</si>
  <si>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</si>
  <si>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</si>
  <si>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</si>
  <si>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</si>
  <si>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</si>
  <si>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</si>
  <si>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</si>
  <si>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</si>
  <si>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</si>
  <si>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</si>
  <si>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</si>
  <si>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</si>
  <si>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</si>
  <si>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</si>
  <si>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</si>
  <si>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</si>
  <si>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</si>
  <si>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</si>
  <si>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</si>
  <si>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</si>
  <si>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</si>
  <si>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</si>
  <si>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</si>
  <si>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</si>
  <si>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</si>
  <si>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</si>
  <si>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</si>
  <si>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</si>
  <si>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</si>
  <si>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</si>
  <si>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</si>
  <si>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</si>
  <si>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</si>
  <si>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</si>
  <si>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</si>
  <si>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</si>
  <si>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</si>
  <si>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</si>
  <si>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</si>
  <si>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</si>
  <si>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</si>
  <si>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</si>
  <si>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</si>
  <si>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</si>
  <si>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</si>
  <si>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</si>
  <si>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</si>
  <si>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</si>
  <si>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</si>
  <si>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</si>
  <si>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</si>
  <si>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</si>
  <si>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</si>
  <si>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</si>
  <si>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</si>
  <si>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</si>
  <si>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</si>
  <si>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</si>
  <si>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</si>
  <si>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</si>
  <si>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</si>
  <si>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</si>
  <si>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</si>
  <si>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</si>
  <si>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</si>
  <si>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</si>
  <si>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</si>
  <si>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</si>
  <si>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</si>
  <si>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</si>
  <si>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</si>
  <si>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</si>
  <si>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</si>
  <si>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</si>
  <si>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</si>
  <si>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</si>
  <si>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</si>
  <si>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</si>
  <si>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</si>
  <si>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</si>
  <si>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</si>
  <si>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</si>
  <si>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</si>
  <si>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</si>
  <si>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</si>
  <si>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</si>
  <si>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</si>
  <si>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</si>
  <si>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</si>
  <si>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</si>
  <si>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</si>
  <si>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</si>
  <si>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</si>
  <si>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</si>
  <si>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</si>
  <si>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</si>
  <si>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</si>
  <si>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</si>
  <si>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</si>
  <si>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</si>
  <si>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</si>
  <si>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</si>
  <si>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</si>
  <si>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</si>
  <si>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</si>
  <si>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</si>
  <si>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</si>
  <si>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</si>
  <si>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</si>
  <si>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</si>
  <si>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</si>
  <si>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</si>
  <si>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</si>
  <si>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</si>
  <si>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</si>
  <si>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</si>
  <si>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</si>
  <si>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</si>
  <si>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</si>
  <si>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</si>
  <si>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</si>
  <si>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</si>
  <si>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</si>
  <si>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</si>
  <si>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</si>
  <si>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</si>
  <si>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</si>
  <si>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</si>
  <si>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</si>
  <si>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</si>
  <si>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</si>
  <si>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</si>
  <si>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</si>
  <si>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</si>
  <si>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</si>
  <si>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</si>
  <si>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</si>
  <si>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</si>
  <si>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</si>
  <si>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</si>
  <si>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</si>
  <si>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</si>
  <si>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</si>
  <si>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</si>
  <si>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</si>
  <si>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</si>
  <si>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</si>
  <si>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</si>
  <si>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</si>
  <si>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</si>
  <si>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</si>
  <si>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</si>
  <si>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</si>
  <si>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</si>
  <si>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</si>
  <si>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</si>
  <si>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</si>
  <si>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</si>
  <si>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</si>
  <si>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</si>
  <si>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</si>
  <si>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</si>
  <si>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</si>
  <si>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</si>
  <si>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</si>
  <si>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</si>
  <si>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</si>
  <si>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</si>
  <si>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</si>
  <si>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</si>
  <si>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</si>
  <si>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</si>
  <si>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</si>
  <si>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</si>
  <si>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</si>
  <si>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</si>
  <si>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</si>
  <si>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</si>
  <si>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</si>
  <si>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</si>
  <si>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</si>
  <si>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</si>
  <si>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</si>
  <si>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</si>
  <si>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</si>
  <si>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</si>
  <si>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</si>
  <si>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</si>
  <si>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</si>
  <si>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</si>
  <si>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</si>
  <si>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</si>
  <si>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</si>
  <si>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</si>
  <si>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</si>
  <si>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</si>
  <si>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</si>
  <si>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</si>
  <si>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</si>
  <si>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</si>
  <si>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</si>
  <si>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</si>
  <si>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</si>
  <si>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</si>
  <si>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</si>
  <si>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</si>
  <si>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</si>
  <si>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</si>
  <si>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</si>
  <si>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</si>
  <si>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</si>
  <si>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</si>
  <si>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</si>
  <si>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</si>
  <si>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</si>
  <si>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</si>
  <si>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</si>
  <si>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</si>
  <si>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</si>
  <si>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</si>
  <si>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</si>
  <si>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</si>
  <si>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</si>
  <si>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</si>
  <si>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</si>
  <si>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</si>
  <si>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</si>
  <si>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</si>
  <si>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</si>
  <si>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</si>
  <si>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</si>
  <si>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</si>
  <si>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</si>
  <si>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</si>
  <si>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</si>
  <si>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</si>
  <si>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</si>
  <si>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</si>
  <si>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</si>
  <si>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</si>
  <si>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</si>
  <si>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</si>
  <si>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</si>
  <si>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</si>
  <si>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</si>
  <si>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</si>
  <si>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</si>
  <si>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</si>
  <si>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</si>
  <si>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</si>
  <si>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</si>
  <si>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</si>
  <si>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</si>
  <si>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</si>
  <si>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</si>
  <si>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</si>
  <si>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</si>
  <si>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</si>
  <si>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</si>
  <si>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</si>
  <si>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</si>
  <si>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</si>
  <si>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</si>
  <si>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</si>
  <si>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</si>
  <si>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</si>
  <si>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</si>
  <si>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</si>
  <si>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</si>
  <si>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</si>
  <si>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</si>
  <si>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</si>
  <si>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</si>
  <si>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</si>
  <si>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</si>
  <si>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</si>
  <si>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</si>
  <si>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</si>
  <si>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</si>
  <si>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</si>
  <si>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</si>
  <si>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</si>
  <si>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</si>
  <si>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</si>
  <si>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</si>
  <si>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</si>
  <si>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</si>
  <si>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</si>
  <si>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</si>
  <si>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</si>
  <si>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</si>
  <si>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</si>
  <si>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</si>
  <si>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</si>
  <si>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</si>
  <si>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</si>
  <si>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</si>
  <si>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</si>
  <si>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</si>
  <si>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</si>
  <si>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</si>
  <si>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</si>
  <si>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</si>
  <si>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</si>
  <si>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</si>
  <si>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</si>
  <si>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</si>
  <si>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</si>
  <si>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</si>
  <si>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</si>
  <si>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</si>
  <si>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</si>
  <si>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</si>
  <si>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</si>
  <si>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</si>
  <si>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</si>
  <si>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</si>
  <si>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</si>
  <si>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</si>
  <si>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</si>
  <si>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</si>
  <si>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</si>
  <si>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</si>
  <si>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</si>
  <si>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</si>
  <si>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</si>
  <si>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</si>
  <si>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</si>
  <si>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</si>
  <si>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</si>
  <si>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</si>
  <si>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</si>
  <si>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</si>
  <si>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</si>
  <si>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</si>
  <si>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</si>
  <si>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</si>
  <si>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</si>
  <si>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</si>
  <si>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</si>
  <si>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</si>
  <si>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</si>
  <si>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</si>
  <si>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</si>
  <si>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</si>
  <si>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</si>
  <si>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</si>
  <si>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</si>
  <si>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</si>
  <si>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</si>
  <si>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</si>
  <si>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</si>
  <si>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</si>
  <si>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</si>
  <si>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</si>
  <si>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</si>
  <si>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</si>
  <si>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</si>
  <si>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</si>
  <si>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</si>
  <si>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</si>
  <si>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</si>
  <si>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</si>
  <si>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</si>
  <si>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</si>
  <si>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</si>
  <si>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</si>
  <si>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</si>
  <si>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</si>
  <si>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</si>
  <si>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</si>
  <si>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</si>
  <si>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</si>
  <si>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</si>
  <si>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</si>
  <si>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</si>
  <si>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</si>
  <si>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</si>
  <si>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</si>
  <si>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</si>
  <si>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</si>
  <si>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</si>
  <si>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</si>
  <si>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</si>
  <si>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</si>
  <si>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</si>
  <si>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</si>
  <si>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</si>
  <si>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</si>
  <si>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</si>
  <si>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</si>
  <si>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</si>
  <si>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</si>
  <si>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</si>
  <si>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</si>
  <si>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</si>
  <si>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</si>
  <si>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</si>
  <si>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</si>
  <si>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</si>
  <si>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</si>
  <si>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</si>
  <si>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</si>
  <si>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</si>
  <si>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</si>
  <si>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</si>
  <si>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</si>
  <si>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</si>
  <si>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</si>
  <si>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</si>
  <si>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</si>
  <si>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</si>
  <si>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</si>
  <si>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</si>
  <si>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</si>
  <si>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</si>
  <si>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</si>
  <si>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</si>
  <si>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</si>
  <si>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</si>
  <si>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</si>
  <si>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</si>
  <si>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</si>
  <si>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</si>
  <si>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</si>
  <si>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</si>
  <si>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</si>
  <si>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</si>
  <si>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</si>
  <si>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</si>
  <si>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</si>
  <si>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</si>
  <si>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</si>
  <si>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</si>
  <si>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</si>
  <si>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</si>
  <si>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</si>
  <si>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</si>
  <si>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</si>
  <si>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</si>
  <si>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</si>
  <si>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</si>
  <si>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</si>
  <si>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</si>
  <si>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</si>
  <si>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</si>
  <si>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</si>
  <si>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</si>
  <si>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</si>
  <si>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</si>
  <si>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</si>
  <si>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</si>
  <si>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</si>
  <si>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</si>
  <si>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</si>
  <si>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</si>
  <si>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</si>
  <si>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</si>
  <si>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</si>
  <si>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</si>
  <si>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</si>
  <si>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</si>
  <si>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</si>
  <si>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</si>
  <si>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</si>
  <si>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</si>
  <si>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</si>
  <si>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</si>
  <si>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</si>
  <si>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</si>
  <si>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</si>
  <si>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</si>
  <si>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</si>
  <si>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</si>
  <si>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</si>
  <si>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</si>
  <si>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</si>
  <si>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</si>
  <si>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</si>
  <si>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</si>
  <si>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</si>
  <si>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</si>
  <si>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</si>
  <si>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</si>
  <si>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</si>
  <si>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</si>
  <si>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</si>
  <si>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</si>
  <si>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</si>
  <si>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</si>
  <si>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</si>
  <si>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</si>
  <si>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</si>
  <si>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</si>
  <si>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</si>
  <si>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</si>
  <si>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</si>
  <si>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</si>
  <si>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</si>
  <si>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</si>
  <si>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</si>
  <si>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</si>
  <si>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</si>
  <si>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</si>
  <si>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</si>
  <si>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</si>
  <si>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</si>
  <si>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</si>
  <si>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</si>
  <si>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</si>
  <si>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</si>
  <si>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</si>
  <si>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</si>
  <si>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</si>
  <si>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</si>
  <si>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</si>
  <si>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</si>
  <si>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</si>
  <si>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</si>
  <si>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</si>
  <si>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</si>
  <si>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</si>
  <si>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</si>
  <si>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</si>
  <si>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</si>
  <si>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</si>
  <si>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</si>
  <si>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</si>
  <si>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</si>
  <si>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</si>
  <si>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</si>
  <si>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</si>
  <si>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</si>
  <si>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</si>
  <si>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</si>
  <si>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</si>
  <si>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</si>
  <si>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</si>
  <si>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</si>
  <si>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</si>
  <si>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</si>
  <si>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</si>
  <si>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</si>
  <si>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</si>
  <si>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</si>
  <si>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</si>
  <si>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</si>
  <si>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</si>
  <si>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</si>
  <si>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</si>
  <si>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</si>
  <si>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</si>
  <si>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</si>
  <si>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</si>
  <si>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</si>
  <si>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</si>
  <si>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</si>
  <si>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</si>
  <si>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</si>
  <si>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</si>
  <si>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</si>
  <si>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</si>
  <si>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</si>
  <si>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</si>
  <si>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</si>
  <si>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</si>
  <si>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</si>
  <si>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</si>
  <si>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</si>
  <si>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</si>
  <si>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</si>
  <si>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</si>
  <si>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</si>
  <si>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</si>
  <si>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</si>
  <si>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</si>
  <si>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</si>
  <si>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</si>
  <si>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</si>
  <si>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</si>
  <si>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</si>
  <si>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</si>
  <si>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</si>
  <si>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</si>
  <si>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</si>
  <si>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</si>
  <si>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</si>
  <si>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</si>
  <si>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</si>
  <si>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</si>
  <si>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</si>
  <si>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</si>
  <si>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</si>
  <si>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</si>
  <si>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</si>
  <si>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</si>
  <si>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</si>
  <si>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</si>
  <si>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</si>
  <si>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</si>
  <si>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</si>
  <si>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</si>
  <si>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</si>
  <si>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</si>
  <si>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</si>
  <si>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</si>
  <si>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</si>
  <si>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</si>
  <si>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</si>
  <si>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</si>
  <si>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</si>
  <si>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</si>
  <si>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</si>
  <si>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</si>
  <si>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</si>
  <si>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</si>
  <si>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</si>
  <si>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</si>
  <si>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</si>
  <si>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</si>
  <si>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</si>
  <si>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</si>
  <si>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</si>
  <si>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</si>
  <si>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</si>
  <si>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</si>
  <si>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</si>
  <si>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</si>
  <si>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</si>
  <si>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</si>
  <si>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</si>
  <si>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</si>
  <si>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</si>
  <si>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</si>
  <si>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</si>
  <si>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</si>
  <si>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</si>
  <si>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</si>
  <si>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</si>
  <si>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</si>
  <si>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</si>
  <si>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</si>
  <si>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</si>
  <si>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</si>
  <si>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</si>
  <si>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</si>
  <si>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</si>
  <si>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</si>
  <si>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</si>
  <si>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</si>
  <si>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</si>
  <si>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</si>
  <si>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</si>
  <si>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</si>
  <si>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</si>
  <si>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</si>
  <si>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</si>
  <si>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</si>
  <si>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</si>
  <si>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</si>
  <si>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</si>
  <si>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</si>
  <si>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</si>
  <si>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</si>
  <si>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</si>
  <si>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</si>
  <si>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</si>
  <si>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</si>
  <si>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</si>
  <si>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</si>
  <si>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</si>
  <si>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</si>
  <si>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</si>
  <si>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</si>
  <si>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</si>
  <si>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</si>
  <si>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</si>
  <si>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</si>
  <si>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</si>
  <si>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</si>
  <si>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</si>
  <si>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</si>
  <si>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</si>
  <si>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</si>
  <si>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</si>
  <si>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</si>
  <si>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</si>
  <si>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</si>
  <si>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</si>
  <si>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</si>
  <si>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</si>
  <si>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</si>
  <si>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</si>
  <si>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</si>
  <si>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</si>
  <si>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</si>
  <si>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</si>
  <si>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</si>
  <si>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</si>
  <si>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</si>
  <si>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</si>
  <si>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</si>
  <si>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</si>
  <si>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</si>
  <si>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</si>
  <si>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</si>
  <si>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</si>
  <si>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</si>
  <si>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</si>
  <si>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</si>
  <si>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</si>
  <si>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</si>
  <si>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</si>
  <si>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</si>
  <si>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</si>
  <si>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</si>
  <si>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</si>
  <si>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</si>
  <si>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</si>
  <si>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</si>
  <si>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</si>
  <si>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</si>
  <si>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</si>
  <si>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</si>
  <si>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</si>
  <si>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</si>
  <si>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</si>
  <si>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</si>
  <si>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</si>
  <si>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</si>
  <si>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</si>
  <si>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</si>
  <si>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</si>
  <si>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</si>
  <si>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</si>
  <si>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</si>
  <si>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</si>
  <si>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</si>
  <si>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</si>
  <si>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</si>
  <si>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</si>
  <si>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</si>
  <si>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</si>
  <si>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</si>
  <si>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</si>
  <si>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</si>
  <si>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</si>
  <si>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</si>
  <si>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</si>
  <si>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</si>
  <si>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</si>
  <si>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</si>
  <si>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</si>
  <si>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</si>
  <si>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</si>
  <si>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</si>
  <si>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</si>
  <si>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</si>
  <si>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</si>
  <si>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</si>
  <si>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</si>
  <si>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</si>
  <si>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</si>
  <si>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</si>
  <si>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</si>
  <si>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</si>
  <si>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</si>
  <si>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</si>
  <si>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</si>
  <si>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</si>
  <si>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</si>
  <si>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</si>
  <si>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</si>
  <si>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</si>
  <si>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</si>
  <si>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</si>
  <si>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</si>
  <si>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</si>
  <si>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</si>
  <si>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</si>
  <si>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</si>
  <si>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</si>
  <si>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</si>
  <si>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</si>
  <si>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</si>
  <si>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</si>
  <si>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</si>
  <si>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</si>
  <si>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</si>
  <si>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</si>
  <si>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</si>
  <si>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</si>
  <si>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</si>
  <si>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</si>
  <si>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</si>
  <si>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</si>
  <si>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</si>
  <si>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</si>
  <si>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</si>
  <si>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</si>
  <si>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</si>
  <si>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</si>
  <si>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</si>
  <si>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</si>
  <si>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</si>
  <si>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</si>
  <si>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</si>
  <si>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</si>
  <si>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</si>
  <si>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</si>
  <si>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</si>
  <si>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</si>
  <si>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</si>
  <si>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</si>
  <si>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</si>
  <si>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</si>
  <si>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</si>
  <si>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</si>
  <si>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</si>
  <si>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</si>
  <si>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</si>
  <si>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</si>
  <si>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</si>
  <si>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</si>
  <si>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</si>
  <si>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</si>
  <si>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</si>
  <si>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</si>
  <si>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</si>
  <si>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</si>
  <si>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</si>
  <si>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</si>
  <si>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</si>
  <si>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</si>
  <si>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</si>
  <si>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</si>
  <si>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</si>
  <si>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</si>
  <si>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</si>
  <si>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</si>
  <si>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</si>
  <si>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</si>
  <si>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</si>
  <si>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</si>
  <si>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</si>
  <si>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</si>
  <si>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</si>
  <si>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</si>
  <si>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</si>
  <si>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</si>
  <si>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</si>
  <si>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</si>
  <si>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</si>
  <si>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</si>
  <si>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</si>
  <si>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</si>
  <si>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</si>
  <si>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</si>
  <si>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</si>
  <si>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</si>
  <si>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</si>
  <si>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</si>
  <si>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</si>
  <si>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</si>
  <si>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</si>
  <si>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</si>
  <si>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</si>
  <si>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</si>
  <si>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</si>
  <si>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</si>
  <si>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</si>
  <si>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</si>
  <si>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</si>
  <si>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</si>
  <si>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</si>
  <si>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</si>
  <si>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</si>
  <si>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</si>
  <si>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</si>
  <si>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</si>
  <si>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</si>
  <si>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</si>
  <si>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</si>
  <si>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</si>
  <si>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</si>
  <si>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</si>
  <si>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</si>
  <si>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</si>
  <si>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</si>
  <si>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</si>
  <si>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</si>
  <si>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</si>
  <si>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</si>
  <si>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</si>
  <si>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</si>
  <si>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</si>
  <si>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</si>
  <si>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</si>
  <si>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</si>
  <si>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</si>
  <si>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</si>
  <si>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</si>
  <si>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</si>
  <si>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</si>
  <si>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</si>
  <si>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</si>
  <si>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</si>
  <si>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</si>
  <si>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</si>
  <si>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</si>
  <si>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</si>
  <si>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</si>
  <si>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</si>
  <si>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</si>
  <si>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</si>
  <si>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</si>
  <si>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</si>
  <si>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</si>
  <si>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</si>
  <si>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</si>
  <si>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</si>
  <si>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</si>
  <si>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</si>
  <si>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</si>
  <si>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</si>
  <si>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</si>
  <si>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</si>
  <si>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</si>
  <si>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</si>
  <si>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</si>
  <si>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</si>
  <si>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</si>
  <si>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</si>
  <si>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</si>
  <si>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</si>
  <si>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</si>
  <si>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</si>
  <si>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</si>
  <si>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</si>
  <si>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</si>
  <si>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</si>
  <si>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</si>
  <si>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</si>
  <si>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</si>
  <si>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</si>
  <si>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</si>
  <si>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</si>
  <si>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</si>
  <si>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</si>
  <si>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</si>
  <si>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</si>
  <si>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</si>
  <si>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</si>
  <si>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</si>
  <si>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</si>
  <si>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</si>
  <si>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</si>
  <si>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</si>
  <si>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</si>
  <si>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</si>
  <si>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</si>
  <si>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</si>
  <si>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</si>
  <si>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</si>
  <si>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</si>
  <si>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</si>
  <si>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</si>
  <si>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</si>
  <si>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</si>
  <si>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</si>
  <si>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</si>
  <si>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</si>
  <si>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</si>
  <si>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</si>
  <si>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</si>
  <si>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</si>
  <si>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</si>
  <si>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</si>
  <si>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</si>
  <si>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</si>
  <si>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</si>
  <si>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</si>
  <si>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</si>
  <si>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</si>
  <si>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</si>
  <si>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</si>
  <si>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</si>
  <si>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</si>
  <si>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</si>
  <si>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</si>
  <si>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</si>
  <si>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</si>
  <si>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</si>
  <si>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</si>
  <si>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</si>
  <si>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</si>
  <si>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</si>
  <si>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</si>
  <si>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</si>
  <si>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</si>
  <si>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</si>
  <si>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</si>
  <si>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</si>
  <si>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</si>
  <si>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</si>
  <si>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</si>
  <si>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</si>
  <si>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</si>
  <si>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</si>
  <si>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</si>
  <si>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</si>
  <si>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</si>
  <si>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</si>
  <si>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</si>
  <si>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</si>
  <si>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</si>
  <si>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</si>
  <si>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</si>
  <si>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</si>
  <si>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</si>
  <si>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</si>
  <si>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</si>
  <si>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</si>
  <si>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</si>
  <si>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</si>
  <si>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</si>
  <si>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</si>
  <si>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</si>
  <si>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</si>
  <si>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</si>
  <si>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</si>
  <si>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</si>
  <si>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</si>
  <si>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</si>
  <si>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</si>
  <si>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</si>
  <si>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</si>
  <si>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</si>
  <si>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</si>
  <si>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</si>
  <si>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</si>
  <si>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</si>
  <si>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</si>
  <si>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</si>
  <si>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</si>
  <si>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</si>
  <si>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</si>
  <si>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</si>
  <si>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</si>
  <si>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</si>
  <si>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</si>
  <si>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</si>
  <si>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</si>
  <si>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</si>
  <si>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</si>
  <si>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</si>
  <si>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</si>
  <si>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</si>
  <si>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</si>
  <si>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</si>
  <si>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</si>
  <si>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</si>
  <si>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</si>
  <si>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</si>
  <si>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</si>
  <si>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</si>
  <si>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</si>
  <si>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</si>
  <si>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</si>
  <si>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</si>
  <si>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</si>
  <si>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</si>
  <si>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</si>
  <si>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</si>
  <si>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</si>
  <si>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</si>
  <si>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</si>
  <si>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</si>
  <si>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</si>
  <si>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</si>
  <si>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</si>
  <si>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</si>
  <si>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</si>
  <si>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</si>
  <si>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</si>
  <si>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</si>
  <si>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</si>
  <si>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</si>
  <si>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</si>
  <si>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</si>
  <si>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</si>
  <si>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</si>
  <si>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</si>
  <si>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</si>
  <si>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</si>
  <si>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</si>
  <si>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</si>
  <si>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</si>
  <si>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</si>
  <si>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</si>
  <si>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</si>
  <si>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</si>
  <si>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</si>
  <si>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</si>
  <si>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</si>
  <si>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</si>
  <si>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</si>
  <si>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</si>
  <si>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</si>
  <si>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</si>
  <si>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</si>
  <si>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</si>
  <si>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</si>
  <si>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</si>
  <si>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</si>
  <si>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</si>
  <si>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</si>
  <si>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</si>
  <si>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</si>
  <si>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</si>
  <si>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</si>
  <si>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</si>
  <si>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</si>
  <si>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</si>
  <si>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</si>
  <si>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</si>
  <si>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</si>
  <si>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</si>
  <si>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</si>
  <si>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</si>
  <si>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</si>
  <si>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</si>
  <si>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</si>
  <si>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</si>
  <si>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</si>
  <si>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</si>
  <si>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</si>
  <si>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</si>
  <si>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</si>
  <si>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</si>
  <si>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</si>
  <si>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</si>
  <si>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</si>
  <si>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</si>
  <si>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</si>
  <si>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</si>
  <si>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</si>
  <si>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</si>
  <si>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</si>
  <si>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</si>
  <si>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</si>
  <si>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</si>
  <si>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</si>
  <si>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</si>
  <si>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</si>
  <si>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</si>
  <si>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</si>
  <si>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</si>
  <si>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</si>
  <si>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</si>
  <si>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</si>
  <si>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</si>
  <si>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</si>
  <si>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</si>
  <si>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</si>
  <si>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</si>
  <si>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</si>
  <si>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</si>
  <si>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</si>
  <si>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</si>
  <si>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</si>
  <si>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</si>
  <si>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</si>
  <si>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</si>
  <si>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</si>
  <si>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</si>
  <si>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</si>
  <si>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</si>
  <si>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</si>
  <si>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</si>
  <si>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</si>
  <si>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</si>
  <si>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</si>
  <si>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</si>
  <si>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</si>
  <si>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</si>
  <si>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</si>
  <si>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</si>
  <si>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</si>
  <si>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</si>
  <si>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</si>
  <si>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</si>
  <si>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</si>
  <si>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</si>
  <si>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</si>
  <si>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</si>
  <si>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</si>
  <si>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</si>
  <si>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</si>
  <si>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</si>
  <si>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</si>
  <si>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</si>
  <si>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</si>
  <si>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</si>
  <si>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</si>
  <si>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</si>
  <si>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</si>
  <si>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</si>
  <si>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</si>
  <si>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</si>
  <si>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</si>
  <si>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</si>
  <si>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</si>
  <si>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</si>
  <si>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</si>
  <si>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</si>
  <si>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</si>
  <si>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</si>
  <si>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</si>
  <si>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</si>
  <si>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</si>
  <si>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</si>
  <si>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</si>
  <si>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</si>
  <si>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</si>
  <si>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</si>
  <si>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</si>
  <si>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</si>
  <si>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</si>
  <si>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</si>
  <si>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</si>
  <si>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</si>
  <si>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</si>
  <si>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</si>
  <si>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</si>
  <si>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</si>
  <si>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</si>
  <si>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</si>
  <si>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</si>
  <si>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</si>
  <si>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</si>
  <si>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</si>
  <si>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</si>
  <si>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</si>
  <si>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</si>
  <si>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</si>
  <si>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</si>
  <si>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</si>
  <si>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</si>
  <si>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</si>
  <si>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</si>
  <si>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</si>
  <si>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</si>
  <si>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</si>
  <si>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</si>
  <si>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</si>
  <si>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</si>
  <si>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</si>
  <si>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</si>
  <si>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</si>
  <si>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</si>
  <si>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</si>
  <si>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</si>
  <si>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</si>
  <si>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</si>
  <si>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</si>
  <si>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</si>
  <si>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</si>
  <si>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</si>
  <si>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</si>
  <si>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</si>
  <si>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</si>
  <si>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</si>
  <si>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</si>
  <si>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</si>
  <si>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</si>
  <si>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</si>
  <si>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</si>
  <si>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</si>
  <si>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</si>
  <si>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</si>
  <si>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</si>
  <si>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</si>
  <si>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</si>
  <si>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</si>
  <si>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</si>
  <si>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</si>
  <si>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</si>
  <si>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</si>
  <si>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</si>
  <si>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</si>
  <si>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</si>
  <si>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</si>
  <si>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</si>
  <si>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</si>
  <si>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</si>
  <si>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</si>
  <si>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</si>
  <si>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</si>
  <si>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</si>
  <si>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</si>
  <si>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</si>
  <si>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</si>
  <si>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</si>
  <si>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</si>
  <si>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</si>
  <si>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</si>
  <si>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</si>
  <si>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</si>
  <si>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</si>
  <si>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</si>
  <si>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</si>
  <si>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</si>
  <si>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</si>
  <si>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</si>
  <si>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</si>
  <si>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</si>
  <si>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</si>
  <si>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</si>
  <si>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</si>
  <si>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</si>
  <si>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</si>
  <si>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</si>
  <si>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</si>
  <si>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</si>
  <si>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</si>
  <si>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</si>
  <si>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</si>
  <si>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</si>
  <si>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</si>
  <si>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</si>
  <si>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</si>
  <si>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</si>
  <si>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</si>
  <si>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</si>
  <si>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</si>
  <si>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</si>
  <si>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</si>
  <si>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</si>
  <si>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</si>
  <si>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</si>
  <si>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</si>
  <si>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</si>
  <si>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</si>
  <si>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</si>
  <si>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</si>
  <si>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</si>
  <si>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</si>
  <si>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</si>
  <si>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</si>
  <si>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</si>
  <si>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</si>
  <si>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</si>
  <si>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</si>
  <si>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</si>
  <si>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</si>
  <si>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</si>
  <si>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</si>
  <si>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</si>
  <si>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</si>
  <si>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</si>
  <si>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</si>
  <si>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</si>
  <si>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</si>
  <si>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</si>
  <si>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</si>
  <si>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</si>
  <si>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</si>
  <si>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</si>
  <si>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</si>
  <si>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</si>
  <si>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</si>
  <si>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</si>
  <si>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</si>
  <si>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</si>
  <si>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</si>
  <si>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</si>
  <si>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</si>
  <si>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</si>
  <si>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</si>
  <si>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</si>
  <si>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</si>
  <si>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</si>
  <si>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</si>
  <si>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</si>
  <si>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</si>
  <si>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</si>
  <si>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</si>
  <si>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</si>
  <si>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</si>
  <si>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</si>
  <si>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</si>
  <si>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</si>
  <si>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</si>
  <si>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</si>
  <si>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</si>
  <si>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</si>
  <si>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</si>
  <si>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</si>
  <si>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</si>
  <si>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</si>
  <si>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</si>
  <si>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</si>
  <si>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</si>
  <si>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</si>
  <si>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</si>
  <si>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</si>
  <si>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</si>
  <si>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</si>
  <si>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</si>
  <si>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</si>
  <si>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</si>
  <si>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</si>
  <si>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</si>
  <si>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</si>
  <si>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</si>
  <si>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</si>
  <si>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</si>
  <si>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</si>
  <si>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</si>
  <si>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</si>
  <si>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</si>
  <si>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</si>
  <si>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</si>
  <si>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</si>
  <si>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</si>
  <si>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</si>
  <si>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</si>
  <si>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</si>
  <si>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</si>
  <si>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</si>
  <si>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</si>
  <si>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</si>
  <si>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</si>
  <si>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</si>
  <si>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</si>
  <si>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</si>
  <si>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</si>
  <si>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</si>
  <si>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</si>
  <si>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</si>
  <si>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</si>
  <si>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</si>
  <si>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</si>
  <si>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</si>
  <si>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</si>
  <si>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</si>
  <si>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</si>
  <si>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</si>
  <si>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</si>
  <si>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</si>
  <si>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</si>
  <si>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</si>
  <si>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</si>
  <si>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</si>
  <si>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</si>
  <si>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</si>
  <si>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</si>
  <si>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</si>
  <si>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</si>
  <si>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</si>
  <si>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</si>
  <si>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</si>
  <si>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</si>
  <si>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</si>
  <si>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</si>
  <si>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</si>
  <si>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</si>
  <si>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</si>
  <si>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</si>
  <si>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</si>
  <si>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</si>
  <si>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</si>
  <si>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</si>
  <si>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</si>
  <si>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</si>
  <si>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</si>
  <si>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</si>
  <si>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</si>
  <si>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</si>
  <si>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</si>
  <si>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</si>
  <si>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</si>
  <si>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</si>
  <si>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</si>
  <si>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</si>
  <si>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</si>
  <si>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</si>
  <si>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</si>
  <si>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</si>
  <si>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</si>
  <si>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</si>
  <si>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</si>
  <si>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</si>
  <si>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</si>
  <si>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</si>
  <si>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</si>
  <si>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</si>
  <si>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</si>
  <si>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</si>
  <si>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</si>
  <si>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</si>
  <si>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</si>
  <si>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</si>
  <si>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</si>
  <si>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</si>
  <si>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</si>
  <si>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</si>
  <si>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</si>
  <si>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</si>
  <si>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</si>
  <si>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</si>
  <si>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</si>
  <si>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</si>
  <si>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</si>
  <si>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</si>
  <si>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</si>
  <si>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</si>
  <si>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</si>
  <si>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</si>
  <si>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</si>
  <si>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</si>
  <si>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</si>
  <si>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</si>
  <si>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</si>
  <si>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</si>
  <si>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</si>
  <si>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</si>
  <si>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</si>
  <si>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</si>
  <si>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</si>
  <si>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</si>
  <si>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</si>
  <si>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</si>
  <si>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</si>
  <si>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</si>
  <si>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</si>
  <si>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</si>
  <si>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</si>
  <si>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</si>
  <si>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</si>
  <si>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</si>
  <si>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</si>
  <si>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</si>
  <si>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</si>
  <si>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</si>
  <si>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</si>
  <si>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</si>
  <si>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</si>
  <si>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</si>
  <si>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</si>
  <si>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</si>
  <si>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</si>
  <si>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</si>
  <si>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</si>
  <si>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</si>
  <si>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</si>
  <si>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</si>
  <si>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</si>
  <si>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</si>
  <si>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</si>
  <si>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</si>
  <si>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</si>
  <si>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</si>
  <si>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</si>
  <si>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</si>
  <si>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</si>
  <si>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</si>
  <si>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</si>
  <si>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</si>
  <si>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</si>
  <si>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</si>
  <si>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</si>
  <si>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</si>
  <si>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</si>
  <si>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</si>
  <si>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</si>
  <si>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</si>
  <si>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</si>
  <si>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</si>
  <si>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</si>
  <si>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</si>
  <si>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</si>
  <si>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</si>
  <si>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</si>
  <si>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</si>
  <si>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</si>
  <si>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</si>
  <si>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</si>
  <si>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</si>
  <si>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</si>
  <si>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</si>
  <si>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</si>
  <si>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</si>
  <si>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</si>
  <si>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</si>
  <si>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</si>
  <si>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</si>
  <si>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</si>
  <si>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</si>
  <si>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</si>
  <si>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</si>
  <si>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</si>
  <si>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</si>
  <si>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</si>
  <si>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</si>
  <si>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</si>
  <si>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</si>
  <si>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</si>
  <si>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</si>
  <si>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</si>
  <si>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</si>
  <si>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</si>
  <si>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</si>
  <si>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</si>
  <si>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</si>
  <si>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</si>
  <si>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</si>
  <si>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</si>
  <si>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</si>
  <si>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</si>
  <si>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</si>
  <si>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</si>
  <si>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</si>
  <si>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</si>
  <si>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</si>
  <si>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</si>
  <si>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</si>
  <si>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</si>
  <si>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</si>
  <si>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</si>
  <si>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</si>
  <si>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</si>
  <si>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</si>
  <si>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</si>
  <si>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</si>
  <si>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</si>
  <si>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</si>
  <si>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</si>
  <si>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</si>
  <si>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</si>
  <si>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</si>
  <si>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</si>
  <si>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</si>
  <si>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</si>
  <si>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</si>
  <si>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</si>
  <si>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</si>
  <si>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</si>
  <si>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</si>
  <si>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</si>
  <si>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</si>
  <si>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</si>
  <si>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</si>
  <si>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</si>
  <si>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</si>
  <si>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</si>
  <si>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</si>
  <si>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</si>
  <si>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</si>
  <si>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</si>
  <si>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</si>
  <si>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</si>
  <si>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</si>
  <si>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</si>
  <si>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</si>
  <si>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</si>
  <si>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</si>
  <si>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</si>
  <si>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</si>
  <si>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</si>
  <si>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</si>
  <si>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</si>
  <si>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</si>
  <si>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</si>
  <si>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</si>
  <si>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</si>
  <si>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</si>
  <si>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</si>
  <si>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</si>
  <si>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</si>
  <si>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</si>
  <si>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</si>
  <si>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</si>
  <si>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</si>
  <si>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</si>
  <si>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</si>
  <si>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</si>
  <si>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</si>
  <si>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</si>
  <si>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</si>
  <si>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</si>
  <si>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</si>
  <si>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</si>
  <si>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</si>
  <si>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</si>
  <si>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</si>
  <si>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</si>
  <si>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</si>
  <si>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</si>
  <si>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</si>
  <si>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</si>
  <si>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</si>
  <si>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</si>
  <si>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</si>
  <si>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</si>
  <si>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</si>
  <si>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</si>
  <si>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</si>
  <si>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</si>
  <si>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</si>
  <si>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</si>
  <si>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</si>
  <si>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</si>
  <si>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</si>
  <si>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</si>
  <si>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</si>
  <si>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</si>
  <si>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</si>
  <si>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</si>
  <si>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</si>
  <si>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</si>
  <si>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</si>
  <si>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</si>
  <si>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</si>
  <si>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</si>
  <si>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</si>
  <si>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</si>
  <si>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</si>
  <si>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</si>
  <si>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</si>
  <si>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</si>
  <si>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</si>
  <si>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</si>
  <si>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</si>
  <si>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</si>
  <si>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</si>
  <si>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</si>
  <si>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</si>
  <si>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</si>
  <si>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</si>
  <si>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</si>
  <si>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</si>
  <si>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</si>
  <si>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</si>
  <si>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</si>
  <si>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</si>
  <si>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</si>
  <si>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</si>
  <si>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</si>
  <si>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</si>
  <si>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</si>
  <si>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</si>
  <si>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</si>
  <si>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</si>
  <si>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</si>
  <si>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</si>
  <si>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</si>
  <si>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</si>
  <si>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</si>
  <si>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</si>
  <si>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</si>
  <si>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</si>
  <si>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</si>
  <si>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</si>
  <si>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</si>
  <si>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</si>
  <si>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</si>
  <si>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</si>
  <si>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</si>
  <si>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</si>
  <si>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</si>
  <si>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</si>
  <si>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</si>
  <si>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</si>
  <si>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</si>
  <si>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</si>
  <si>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</si>
  <si>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</si>
  <si>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</si>
  <si>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</si>
  <si>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</si>
  <si>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</si>
  <si>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</si>
  <si>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</si>
  <si>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</si>
  <si>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</si>
  <si>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</si>
  <si>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</si>
  <si>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</si>
  <si>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</si>
  <si>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</si>
  <si>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</si>
  <si>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</si>
  <si>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</si>
  <si>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</si>
  <si>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</si>
  <si>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</si>
  <si>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</si>
  <si>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</si>
  <si>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</si>
  <si>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</si>
  <si>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</si>
  <si>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</si>
  <si>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</si>
  <si>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</si>
  <si>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</si>
  <si>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</si>
  <si>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</si>
  <si>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</si>
  <si>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</si>
  <si>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</si>
  <si>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</si>
  <si>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</si>
  <si>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</si>
  <si>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</si>
  <si>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</si>
  <si>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</si>
  <si>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</si>
  <si>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</si>
  <si>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</si>
  <si>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</si>
  <si>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</si>
  <si>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</si>
  <si>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</si>
  <si>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</si>
  <si>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</si>
  <si>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</si>
  <si>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</si>
  <si>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</si>
  <si>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</si>
  <si>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</si>
  <si>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</si>
  <si>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</si>
  <si>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</si>
  <si>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</si>
  <si>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</si>
  <si>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</si>
  <si>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</si>
  <si>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</si>
  <si>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</si>
  <si>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</si>
  <si>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</si>
  <si>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</si>
  <si>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</si>
  <si>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</si>
  <si>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</si>
  <si>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</si>
  <si>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</si>
  <si>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</si>
  <si>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</si>
  <si>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</si>
  <si>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</si>
  <si>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</si>
  <si>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</si>
  <si>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</si>
  <si>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</si>
  <si>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</si>
  <si>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</si>
  <si>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</si>
  <si>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</si>
  <si>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</si>
  <si>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</si>
  <si>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</si>
  <si>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</si>
  <si>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</si>
  <si>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</si>
  <si>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</si>
  <si>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</si>
  <si>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</si>
  <si>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</si>
  <si>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</si>
  <si>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</si>
  <si>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</si>
  <si>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</si>
  <si>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</si>
  <si>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</si>
  <si>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</si>
  <si>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</si>
  <si>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</si>
  <si>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</si>
  <si>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</si>
  <si>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</si>
  <si>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</si>
  <si>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</si>
  <si>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</si>
  <si>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</si>
  <si>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</si>
  <si>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</si>
  <si>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</si>
  <si>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</si>
  <si>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</si>
  <si>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</si>
  <si>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</si>
  <si>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</si>
  <si>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</si>
  <si>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</si>
  <si>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</si>
  <si>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</si>
  <si>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</si>
  <si>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</si>
  <si>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</si>
  <si>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</si>
  <si>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</si>
  <si>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</si>
  <si>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</si>
  <si>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</si>
  <si>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</si>
  <si>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</si>
  <si>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</si>
  <si>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</si>
  <si>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</si>
  <si>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</si>
  <si>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</si>
  <si>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</si>
  <si>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</si>
  <si>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</si>
  <si>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</si>
  <si>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</si>
  <si>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</si>
  <si>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</si>
  <si>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</si>
  <si>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</si>
  <si>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</si>
  <si>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</si>
  <si>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</si>
  <si>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</si>
  <si>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</si>
  <si>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</si>
  <si>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</si>
  <si>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</si>
  <si>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</si>
  <si>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</si>
  <si>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</si>
  <si>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</si>
  <si>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</si>
  <si>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</si>
  <si>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</si>
  <si>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</si>
  <si>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</si>
  <si>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</si>
  <si>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</si>
  <si>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</si>
  <si>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</si>
  <si>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</si>
  <si>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</si>
  <si>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</si>
  <si>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</si>
  <si>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</si>
  <si>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</si>
  <si>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</si>
  <si>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</si>
  <si>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</si>
  <si>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</si>
  <si>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</si>
  <si>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</si>
  <si>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</si>
  <si>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</si>
  <si>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</si>
  <si>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</si>
  <si>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</si>
  <si>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</si>
  <si>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</si>
  <si>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</si>
  <si>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</si>
  <si>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</si>
  <si>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</si>
  <si>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</si>
  <si>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</si>
  <si>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</si>
  <si>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</si>
  <si>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</si>
  <si>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</si>
  <si>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</si>
  <si>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</si>
  <si>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</si>
  <si>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</si>
  <si>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</si>
  <si>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</si>
  <si>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</si>
  <si>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</si>
  <si>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</si>
  <si>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</si>
  <si>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</si>
  <si>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</si>
  <si>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</si>
  <si>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</si>
  <si>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</si>
  <si>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</si>
  <si>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</si>
  <si>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</si>
  <si>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</si>
  <si>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</si>
  <si>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</si>
  <si>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</si>
  <si>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</si>
  <si>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</si>
  <si>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</si>
  <si>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</si>
  <si>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</si>
  <si>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</si>
  <si>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</si>
  <si>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</si>
  <si>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</si>
  <si>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</si>
  <si>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</si>
  <si>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</si>
  <si>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</si>
  <si>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</si>
  <si>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</si>
  <si>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</si>
  <si>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</si>
  <si>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</si>
  <si>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</si>
  <si>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</si>
  <si>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</si>
  <si>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</si>
  <si>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</si>
  <si>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</si>
  <si>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</si>
  <si>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</si>
  <si>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</si>
  <si>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</si>
  <si>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</si>
  <si>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</si>
  <si>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</si>
  <si>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</si>
  <si>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</si>
  <si>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</si>
  <si>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</si>
  <si>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</si>
  <si>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</si>
  <si>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</si>
  <si>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</si>
  <si>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</si>
  <si>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</si>
  <si>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</si>
  <si>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</si>
  <si>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</si>
  <si>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</si>
  <si>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</si>
  <si>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</si>
  <si>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</si>
  <si>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</si>
  <si>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</si>
  <si>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</si>
  <si>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</si>
  <si>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</si>
  <si>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</si>
  <si>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</si>
  <si>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</si>
  <si>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</si>
  <si>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</si>
  <si>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</si>
  <si>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</si>
  <si>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</si>
  <si>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</si>
  <si>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</si>
  <si>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</si>
  <si>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</si>
  <si>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</si>
  <si>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</si>
  <si>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</si>
  <si>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</si>
  <si>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</si>
  <si>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</si>
  <si>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</si>
  <si>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</si>
  <si>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</si>
  <si>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</si>
  <si>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</si>
  <si>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</si>
  <si>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</si>
  <si>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</si>
  <si>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</si>
  <si>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</si>
  <si>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</si>
  <si>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</si>
  <si>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</si>
  <si>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</si>
  <si>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</si>
  <si>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</si>
  <si>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</si>
  <si>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</si>
  <si>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</si>
  <si>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</si>
  <si>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</si>
  <si>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</si>
  <si>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</si>
  <si>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</si>
  <si>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</si>
  <si>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</si>
  <si>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</si>
  <si>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</si>
  <si>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</si>
  <si>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</si>
  <si>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</si>
  <si>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</si>
  <si>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</si>
  <si>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</si>
  <si>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</si>
  <si>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</si>
  <si>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</si>
  <si>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</si>
  <si>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</si>
  <si>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</si>
  <si>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</si>
  <si>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</si>
  <si>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</si>
  <si>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</si>
  <si>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</si>
  <si>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</si>
  <si>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</si>
  <si>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</si>
  <si>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</si>
  <si>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</si>
  <si>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</si>
  <si>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</si>
  <si>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</si>
  <si>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</si>
  <si>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</si>
  <si>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</si>
  <si>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</si>
  <si>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</si>
  <si>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</si>
  <si>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</si>
  <si>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</si>
  <si>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</si>
  <si>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</si>
  <si>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</si>
  <si>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</si>
  <si>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</si>
  <si>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</si>
  <si>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</si>
  <si>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</si>
  <si>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</si>
  <si>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</si>
  <si>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</si>
  <si>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</si>
  <si>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</si>
  <si>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</si>
  <si>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</si>
  <si>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</si>
  <si>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</si>
  <si>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</si>
  <si>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</si>
  <si>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</si>
  <si>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</si>
  <si>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</si>
  <si>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</si>
  <si>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</si>
  <si>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</si>
  <si>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</si>
  <si>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</si>
  <si>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</si>
  <si>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</si>
  <si>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</si>
  <si>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</si>
  <si>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</si>
  <si>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</si>
  <si>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</si>
  <si>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</si>
  <si>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</si>
  <si>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</si>
  <si>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</si>
  <si>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</si>
  <si>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</si>
  <si>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</si>
  <si>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</si>
  <si>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</si>
  <si>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</si>
  <si>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</si>
  <si>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</si>
  <si>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</si>
  <si>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</si>
  <si>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</si>
  <si>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</si>
  <si>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</si>
  <si>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</si>
  <si>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</si>
  <si>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</si>
  <si>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</si>
  <si>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</si>
  <si>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</si>
  <si>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</si>
  <si>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</si>
  <si>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</si>
  <si>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</si>
  <si>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</si>
  <si>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</si>
  <si>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</si>
  <si>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</si>
  <si>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</si>
  <si>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</si>
  <si>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</si>
  <si>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</si>
  <si>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</si>
  <si>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</si>
  <si>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</si>
  <si>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</si>
  <si>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</si>
  <si>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</si>
  <si>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</si>
  <si>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</si>
  <si>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</si>
  <si>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</si>
  <si>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</si>
  <si>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</si>
  <si>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</si>
  <si>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</si>
  <si>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</si>
  <si>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</si>
  <si>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</si>
  <si>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</si>
  <si>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</si>
  <si>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</si>
  <si>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</si>
  <si>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</si>
  <si>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</si>
  <si>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</si>
  <si>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</si>
  <si>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</si>
  <si>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</si>
  <si>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</si>
  <si>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</si>
  <si>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</si>
  <si>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</si>
  <si>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</si>
  <si>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</si>
  <si>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</si>
  <si>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</si>
  <si>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</si>
  <si>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</si>
  <si>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</si>
  <si>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</si>
  <si>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</si>
  <si>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</si>
  <si>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</si>
  <si>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</si>
  <si>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</si>
  <si>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</si>
  <si>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</si>
  <si>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</si>
  <si>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</si>
  <si>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</si>
  <si>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</si>
  <si>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</si>
  <si>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</si>
  <si>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</si>
  <si>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</si>
  <si>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</si>
  <si>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</si>
  <si>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</si>
  <si>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</si>
  <si>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</si>
  <si>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</si>
  <si>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</si>
  <si>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</si>
  <si>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</si>
  <si>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</si>
  <si>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</si>
  <si>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</si>
  <si>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</si>
  <si>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</si>
  <si>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</si>
  <si>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</si>
  <si>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</si>
  <si>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</si>
  <si>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</si>
  <si>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</si>
  <si>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</si>
  <si>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</si>
  <si>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</si>
  <si>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</si>
  <si>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</si>
  <si>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</si>
  <si>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</si>
  <si>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</si>
  <si>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</si>
  <si>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</si>
  <si>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</si>
  <si>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</si>
  <si>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</si>
  <si>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</si>
  <si>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</si>
  <si>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</si>
  <si>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</si>
  <si>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</si>
  <si>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</si>
  <si>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</si>
  <si>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</si>
  <si>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</si>
  <si>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</si>
  <si>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</si>
  <si>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</si>
  <si>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</si>
  <si>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</si>
  <si>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</si>
  <si>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</si>
  <si>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</si>
  <si>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</si>
  <si>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</si>
  <si>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</si>
  <si>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</si>
  <si>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</si>
  <si>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</si>
  <si>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</si>
  <si>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</si>
  <si>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</si>
  <si>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</si>
  <si>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</si>
  <si>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</si>
  <si>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</si>
  <si>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</si>
  <si>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</si>
  <si>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</si>
  <si>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</si>
  <si>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</si>
  <si>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</si>
  <si>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</si>
  <si>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</si>
  <si>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</si>
  <si>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</si>
  <si>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</si>
  <si>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</si>
  <si>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</si>
  <si>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</si>
  <si>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</si>
  <si>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</si>
  <si>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</si>
  <si>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</si>
  <si>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</si>
  <si>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</si>
  <si>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</si>
  <si>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</si>
  <si>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</si>
  <si>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</si>
  <si>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</si>
  <si>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</si>
  <si>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</si>
  <si>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</si>
  <si>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</si>
  <si>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</si>
  <si>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</si>
  <si>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</si>
  <si>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</si>
  <si>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</si>
  <si>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</si>
  <si>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</si>
  <si>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</si>
  <si>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</si>
  <si>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</si>
  <si>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</si>
  <si>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</si>
  <si>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</si>
  <si>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</si>
  <si>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</si>
  <si>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</si>
  <si>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</si>
  <si>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</si>
  <si>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</si>
  <si>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</si>
  <si>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</si>
  <si>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</si>
  <si>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</si>
  <si>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</si>
  <si>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</si>
  <si>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</si>
  <si>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</si>
  <si>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</si>
  <si>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</si>
  <si>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</si>
  <si>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</si>
  <si>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</si>
  <si>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</si>
  <si>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</si>
  <si>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</si>
  <si>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</si>
  <si>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</si>
  <si>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</si>
  <si>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</si>
  <si>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</si>
  <si>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</si>
  <si>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</si>
  <si>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</si>
  <si>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</si>
  <si>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</si>
  <si>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</si>
  <si>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</si>
  <si>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</si>
  <si>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</si>
  <si>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</si>
  <si>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</si>
  <si>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</si>
  <si>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</si>
  <si>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</si>
  <si>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</si>
  <si>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</si>
  <si>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</si>
  <si>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</si>
  <si>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</si>
  <si>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</si>
  <si>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</si>
  <si>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</si>
  <si>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</si>
  <si>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</si>
  <si>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</si>
  <si>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</si>
  <si>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</si>
  <si>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</si>
  <si>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</si>
  <si>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</si>
  <si>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</si>
  <si>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</si>
  <si>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</si>
  <si>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</si>
  <si>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</si>
  <si>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</si>
  <si>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</si>
  <si>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</si>
  <si>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</si>
  <si>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</si>
  <si>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</si>
  <si>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</si>
  <si>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</si>
  <si>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</si>
  <si>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</si>
  <si>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</si>
  <si>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</si>
  <si>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</si>
  <si>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</si>
  <si>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</si>
  <si>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</si>
  <si>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</si>
  <si>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</si>
  <si>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</si>
  <si>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</si>
  <si>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</si>
  <si>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</si>
  <si>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</si>
  <si>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</si>
  <si>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</si>
  <si>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</si>
  <si>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</si>
  <si>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</si>
  <si>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</si>
  <si>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</si>
  <si>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</si>
  <si>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</si>
  <si>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</si>
  <si>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</si>
  <si>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</si>
  <si>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</si>
  <si>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</si>
  <si>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</si>
  <si>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</si>
  <si>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</si>
  <si>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</si>
  <si>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</si>
  <si>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</si>
  <si>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</si>
  <si>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</si>
  <si>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</si>
  <si>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</si>
  <si>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</si>
  <si>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</si>
  <si>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</si>
  <si>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</si>
  <si>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</si>
  <si>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</si>
  <si>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</si>
  <si>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</si>
  <si>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</si>
  <si>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</si>
  <si>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</si>
  <si>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</si>
  <si>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</si>
  <si>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</si>
  <si>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</si>
  <si>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</si>
  <si>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</si>
  <si>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</si>
  <si>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</si>
  <si>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</si>
  <si>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</si>
  <si>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</si>
  <si>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</si>
  <si>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</si>
  <si>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</si>
  <si>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</si>
  <si>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</si>
  <si>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</si>
  <si>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</si>
  <si>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</si>
  <si>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</si>
  <si>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</si>
  <si>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</si>
  <si>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</si>
  <si>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</si>
  <si>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</si>
  <si>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</si>
  <si>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</si>
  <si>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</si>
  <si>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</si>
  <si>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</si>
  <si>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</si>
  <si>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</si>
  <si>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</si>
  <si>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</si>
  <si>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</si>
  <si>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</si>
  <si>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</si>
  <si>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</si>
  <si>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</si>
  <si>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</si>
  <si>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</si>
  <si>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</si>
  <si>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</si>
  <si>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</si>
  <si>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</si>
  <si>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</si>
  <si>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</si>
  <si>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</si>
  <si>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</si>
  <si>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</si>
  <si>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</si>
  <si>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</si>
  <si>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</si>
  <si>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</si>
  <si>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</si>
  <si>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</si>
  <si>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</si>
  <si>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</si>
  <si>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</si>
  <si>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</si>
  <si>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</si>
  <si>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</si>
  <si>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</si>
  <si>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</si>
  <si>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</si>
  <si>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</si>
  <si>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</si>
  <si>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</si>
  <si>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</si>
  <si>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</si>
  <si>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</si>
  <si>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</si>
  <si>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</si>
  <si>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</si>
  <si>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</si>
  <si>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</si>
  <si>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</si>
  <si>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</si>
  <si>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</si>
  <si>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</si>
  <si>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</si>
  <si>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</si>
  <si>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</si>
  <si>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</si>
  <si>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</si>
  <si>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</si>
  <si>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</si>
  <si>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</si>
  <si>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</si>
  <si>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</si>
  <si>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</si>
  <si>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</si>
  <si>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</si>
  <si>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</si>
  <si>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</si>
  <si>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</si>
  <si>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</si>
  <si>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</si>
  <si>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</si>
  <si>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</si>
  <si>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</si>
  <si>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</si>
  <si>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</si>
  <si>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</si>
  <si>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</si>
  <si>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</si>
  <si>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</si>
  <si>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</si>
  <si>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</si>
  <si>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</si>
  <si>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</si>
  <si>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</si>
  <si>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</si>
  <si>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</si>
  <si>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</si>
  <si>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</si>
  <si>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</si>
  <si>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</si>
  <si>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</si>
  <si>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</si>
  <si>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</si>
  <si>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</si>
  <si>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</si>
  <si>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</si>
  <si>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</si>
  <si>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</si>
  <si>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</si>
  <si>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</si>
  <si>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</si>
  <si>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</si>
  <si>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</si>
  <si>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</si>
  <si>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</si>
  <si>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</si>
  <si>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</si>
  <si>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</si>
  <si>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</si>
  <si>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</si>
  <si>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</si>
  <si>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</si>
  <si>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</si>
  <si>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</si>
  <si>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</si>
  <si>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</si>
  <si>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</si>
  <si>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</si>
  <si>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</si>
  <si>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</si>
  <si>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</si>
  <si>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</si>
  <si>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</si>
  <si>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</si>
  <si>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</si>
  <si>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</si>
  <si>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</si>
  <si>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</si>
  <si>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</si>
  <si>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</si>
  <si>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</si>
  <si>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</si>
  <si>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</si>
  <si>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</si>
  <si>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</si>
  <si>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</si>
  <si>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</si>
  <si>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</si>
  <si>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</si>
  <si>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</si>
  <si>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</si>
  <si>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</si>
  <si>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</si>
  <si>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</si>
  <si>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</si>
  <si>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</si>
  <si>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</si>
  <si>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</si>
  <si>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</si>
  <si>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</si>
  <si>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</si>
  <si>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</si>
  <si>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</si>
  <si>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</si>
  <si>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</si>
  <si>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</si>
  <si>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</si>
  <si>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</si>
  <si>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</si>
  <si>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</si>
  <si>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</si>
  <si>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</si>
  <si>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</si>
  <si>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</si>
  <si>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</si>
  <si>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</si>
  <si>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</si>
  <si>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</si>
  <si>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</si>
  <si>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</si>
  <si>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</si>
  <si>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</si>
  <si>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</si>
  <si>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</si>
  <si>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</si>
  <si>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</si>
  <si>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</si>
  <si>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</si>
  <si>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</si>
  <si>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</si>
  <si>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</si>
  <si>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</si>
  <si>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</si>
  <si>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</si>
  <si>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</si>
  <si>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</si>
  <si>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</si>
  <si>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</si>
  <si>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</si>
  <si>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</si>
  <si>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</si>
  <si>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</si>
  <si>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</si>
  <si>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</si>
  <si>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</si>
  <si>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</si>
  <si>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</si>
  <si>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</si>
  <si>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</si>
  <si>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</si>
  <si>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</si>
  <si>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</si>
  <si>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</si>
  <si>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</si>
  <si>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</si>
  <si>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</si>
  <si>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</si>
  <si>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</si>
  <si>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</si>
  <si>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</si>
  <si>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</si>
  <si>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</si>
  <si>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</si>
  <si>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</si>
  <si>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</si>
  <si>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</si>
  <si>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</si>
  <si>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</si>
  <si>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</si>
  <si>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</si>
  <si>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</si>
  <si>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</si>
  <si>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</si>
  <si>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</si>
  <si>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</si>
  <si>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</si>
  <si>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</si>
  <si>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</si>
  <si>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</si>
  <si>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</si>
  <si>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</si>
  <si>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</si>
  <si>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</si>
  <si>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</si>
  <si>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</si>
  <si>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</si>
  <si>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</si>
  <si>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</si>
  <si>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</si>
  <si>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</si>
  <si>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</si>
  <si>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</si>
  <si>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</si>
  <si>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</si>
  <si>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</si>
  <si>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</si>
  <si>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</si>
  <si>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</si>
  <si>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</si>
  <si>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</si>
  <si>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</si>
  <si>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</si>
  <si>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</si>
  <si>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</si>
  <si>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</si>
  <si>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</si>
  <si>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</si>
  <si>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</si>
  <si>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</si>
  <si>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</si>
  <si>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</si>
  <si>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</si>
  <si>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</si>
  <si>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</si>
  <si>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</si>
  <si>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</si>
  <si>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</si>
  <si>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</si>
  <si>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</si>
  <si>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</si>
  <si>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</si>
  <si>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</si>
  <si>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</si>
  <si>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</si>
  <si>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</si>
  <si>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</si>
  <si>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</si>
  <si>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</si>
  <si>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</si>
  <si>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</si>
  <si>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</si>
  <si>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</si>
  <si>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</si>
  <si>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</si>
  <si>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</si>
  <si>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</si>
  <si>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</si>
  <si>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</si>
  <si>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</si>
  <si>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</si>
  <si>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</si>
  <si>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</si>
  <si>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</si>
  <si>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</si>
  <si>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</si>
  <si>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</si>
  <si>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</si>
  <si>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</si>
  <si>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</si>
  <si>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</si>
  <si>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</si>
  <si>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</si>
  <si>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</si>
  <si>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</si>
  <si>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</si>
  <si>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</si>
  <si>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</si>
  <si>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</si>
  <si>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</si>
  <si>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</si>
  <si>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</si>
  <si>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</si>
  <si>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</si>
  <si>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</si>
  <si>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</si>
  <si>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</si>
  <si>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</si>
  <si>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</si>
  <si>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</si>
  <si>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</si>
  <si>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</si>
  <si>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</si>
  <si>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</si>
  <si>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</si>
  <si>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</si>
  <si>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</si>
  <si>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</si>
  <si>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</si>
  <si>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</si>
  <si>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</si>
  <si>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</si>
  <si>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</si>
  <si>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</si>
  <si>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</si>
  <si>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</si>
  <si>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</si>
  <si>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</si>
  <si>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</si>
  <si>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</si>
  <si>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</si>
  <si>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</si>
  <si>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</si>
  <si>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</si>
  <si>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</si>
  <si>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</si>
  <si>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</si>
  <si>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</si>
  <si>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</si>
  <si>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</si>
  <si>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</si>
  <si>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</si>
  <si>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</si>
  <si>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</si>
  <si>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</si>
  <si>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</si>
  <si>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</si>
  <si>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</si>
  <si>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</si>
  <si>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</si>
  <si>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</si>
  <si>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</si>
  <si>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</si>
  <si>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</si>
  <si>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</si>
  <si>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</si>
  <si>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</si>
  <si>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</si>
  <si>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</si>
  <si>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</si>
  <si>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</si>
  <si>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</si>
  <si>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</si>
  <si>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</si>
  <si>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</si>
  <si>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</si>
  <si>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</si>
  <si>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</si>
  <si>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</si>
  <si>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</si>
  <si>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</si>
  <si>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</si>
  <si>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</si>
  <si>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</si>
  <si>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</si>
  <si>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</si>
  <si>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</si>
  <si>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</si>
  <si>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</si>
  <si>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</si>
  <si>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</si>
  <si>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</si>
  <si>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</si>
  <si>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</si>
  <si>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</si>
  <si>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</si>
  <si>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</si>
  <si>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</si>
  <si>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</si>
  <si>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</si>
  <si>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</si>
  <si>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</si>
  <si>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</si>
  <si>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</si>
  <si>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</si>
  <si>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</si>
  <si>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</si>
  <si>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</si>
  <si>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</si>
  <si>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</si>
  <si>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</si>
  <si>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</si>
  <si>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</si>
  <si>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</si>
  <si>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</si>
  <si>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</si>
  <si>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</si>
  <si>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</si>
  <si>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</si>
  <si>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</si>
  <si>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</si>
  <si>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</si>
  <si>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</si>
  <si>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</si>
  <si>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</si>
  <si>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</si>
  <si>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</si>
  <si>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</si>
  <si>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</si>
  <si>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</si>
  <si>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</si>
  <si>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</si>
  <si>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</si>
  <si>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</si>
  <si>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</si>
  <si>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</si>
  <si>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</si>
  <si>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</si>
  <si>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</si>
  <si>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</si>
  <si>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</si>
  <si>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</si>
  <si>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</si>
  <si>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</si>
  <si>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</si>
  <si>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</si>
  <si>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</si>
  <si>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</si>
  <si>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</si>
  <si>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</si>
  <si>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</si>
  <si>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</si>
  <si>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</si>
  <si>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</si>
  <si>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</si>
  <si>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</si>
  <si>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</si>
  <si>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</si>
  <si>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</si>
  <si>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</si>
  <si>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</si>
  <si>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</si>
  <si>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</si>
  <si>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</si>
  <si>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</si>
  <si>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</si>
  <si>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</si>
  <si>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</si>
  <si>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</si>
  <si>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</si>
  <si>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</si>
  <si>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</si>
  <si>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</si>
  <si>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</si>
  <si>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</si>
  <si>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</si>
  <si>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</si>
  <si>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</si>
  <si>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</si>
  <si>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</si>
  <si>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</si>
  <si>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</si>
  <si>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</si>
  <si>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</si>
  <si>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</si>
  <si>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</si>
  <si>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</si>
  <si>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</si>
  <si>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</si>
  <si>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</si>
  <si>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</si>
  <si>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</si>
  <si>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</si>
  <si>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</si>
  <si>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</si>
  <si>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</si>
  <si>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</si>
  <si>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</si>
  <si>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</si>
  <si>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</si>
  <si>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</si>
  <si>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</si>
  <si>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</si>
  <si>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</si>
  <si>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</si>
  <si>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</si>
  <si>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</si>
  <si>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</si>
  <si>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</si>
  <si>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</si>
  <si>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</si>
  <si>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</si>
  <si>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</si>
  <si>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</si>
  <si>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</si>
  <si>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</si>
  <si>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</si>
  <si>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</si>
  <si>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</si>
  <si>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</si>
  <si>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</si>
  <si>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</si>
  <si>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</si>
  <si>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</si>
  <si>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</si>
  <si>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</si>
  <si>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</si>
  <si>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</si>
  <si>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</si>
  <si>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</si>
  <si>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</si>
  <si>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</si>
  <si>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</si>
  <si>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</si>
  <si>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</si>
  <si>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</si>
  <si>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</si>
  <si>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</si>
  <si>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</si>
  <si>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</si>
  <si>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</si>
  <si>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</si>
  <si>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</si>
  <si>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</si>
  <si>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</si>
  <si>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</si>
  <si>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</si>
  <si>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</si>
  <si>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</si>
  <si>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</si>
  <si>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</si>
  <si>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</si>
  <si>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</si>
  <si>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</si>
  <si>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</si>
  <si>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</si>
  <si>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</si>
  <si>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</si>
  <si>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</si>
  <si>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</si>
  <si>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</si>
  <si>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</si>
  <si>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</si>
  <si>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</si>
  <si>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</si>
  <si>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</si>
  <si>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</si>
  <si>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</si>
  <si>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</si>
  <si>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</si>
  <si>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</si>
  <si>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</si>
  <si>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</si>
  <si>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</si>
  <si>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</si>
  <si>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</si>
  <si>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</si>
  <si>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</si>
  <si>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</si>
  <si>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</si>
  <si>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</si>
  <si>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</si>
  <si>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</si>
  <si>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</si>
  <si>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</si>
  <si>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</si>
  <si>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</si>
  <si>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</si>
  <si>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</si>
  <si>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</si>
  <si>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</si>
  <si>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</si>
  <si>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</si>
  <si>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</si>
  <si>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</si>
  <si>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</si>
  <si>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</si>
  <si>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</si>
  <si>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</si>
  <si>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</si>
  <si>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</si>
  <si>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</si>
  <si>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</si>
  <si>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</si>
  <si>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</si>
  <si>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</si>
  <si>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</si>
  <si>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</si>
  <si>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</si>
  <si>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</si>
  <si>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</si>
  <si>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</si>
  <si>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</si>
  <si>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</si>
  <si>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</si>
  <si>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</si>
  <si>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</si>
  <si>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</si>
  <si>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</si>
  <si>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</si>
  <si>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</si>
  <si>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</si>
  <si>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</si>
  <si>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</si>
  <si>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</si>
  <si>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</si>
  <si>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</si>
  <si>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</si>
  <si>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</si>
  <si>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</si>
  <si>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</si>
  <si>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</si>
  <si>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</si>
  <si>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</si>
  <si>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</si>
  <si>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</si>
  <si>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</si>
  <si>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</si>
  <si>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</si>
  <si>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</si>
  <si>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</si>
  <si>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</si>
  <si>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</si>
  <si>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</si>
  <si>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</si>
  <si>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</si>
  <si>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</si>
  <si>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</si>
  <si>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</si>
  <si>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</si>
  <si>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</si>
  <si>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</si>
  <si>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</si>
  <si>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</si>
  <si>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</si>
  <si>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</si>
  <si>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</si>
  <si>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</si>
  <si>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</si>
  <si>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</si>
  <si>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</si>
  <si>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</si>
  <si>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</si>
  <si>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</si>
  <si>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</si>
  <si>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</si>
  <si>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</si>
  <si>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</si>
  <si>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</si>
  <si>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</si>
  <si>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</si>
  <si>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</si>
  <si>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</si>
  <si>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</si>
  <si>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</si>
  <si>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</si>
  <si>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</si>
  <si>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</si>
  <si>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</si>
  <si>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</si>
  <si>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</si>
  <si>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</si>
  <si>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</si>
  <si>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</si>
  <si>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</si>
  <si>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</si>
  <si>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</si>
  <si>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</si>
  <si>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</si>
  <si>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</si>
  <si>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</si>
  <si>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</si>
  <si>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</si>
  <si>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</si>
  <si>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</si>
  <si>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</si>
  <si>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</si>
  <si>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</si>
  <si>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</si>
  <si>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</si>
  <si>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</si>
  <si>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</si>
  <si>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</si>
  <si>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</si>
  <si>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</si>
  <si>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</si>
  <si>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</si>
  <si>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</si>
  <si>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</si>
  <si>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</si>
  <si>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</si>
  <si>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</si>
  <si>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</si>
  <si>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</si>
  <si>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</si>
  <si>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</si>
  <si>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</si>
  <si>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</si>
  <si>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</si>
  <si>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</si>
  <si>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</si>
  <si>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</si>
  <si>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</si>
  <si>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</si>
  <si>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</si>
  <si>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</si>
  <si>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</si>
  <si>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</si>
  <si>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</si>
  <si>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</si>
  <si>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</si>
  <si>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</si>
  <si>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</si>
  <si>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</si>
  <si>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</si>
  <si>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</si>
  <si>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</si>
  <si>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</si>
  <si>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</si>
  <si>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</si>
  <si>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</si>
  <si>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</si>
  <si>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</si>
  <si>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</si>
  <si>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</si>
  <si>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</si>
  <si>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</si>
  <si>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</si>
  <si>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</si>
  <si>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</si>
  <si>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</si>
  <si>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</si>
  <si>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</si>
  <si>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</si>
  <si>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</si>
  <si>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</si>
  <si>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</si>
  <si>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</si>
  <si>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</si>
  <si>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</si>
  <si>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</si>
  <si>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</si>
  <si>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</si>
  <si>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</si>
  <si>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</si>
  <si>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</si>
  <si>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</si>
  <si>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</si>
  <si>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</si>
  <si>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</si>
  <si>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</si>
  <si>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</si>
  <si>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</si>
  <si>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</si>
  <si>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</si>
  <si>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</si>
  <si>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</si>
  <si>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</si>
  <si>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</si>
  <si>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</si>
  <si>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</si>
  <si>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</si>
  <si>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</si>
  <si>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</si>
  <si>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</si>
  <si>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</si>
  <si>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</si>
  <si>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</si>
  <si>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</si>
  <si>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</si>
  <si>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</si>
  <si>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</si>
  <si>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</si>
  <si>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</si>
  <si>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</si>
  <si>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</si>
  <si>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</si>
  <si>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</si>
  <si>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</si>
  <si>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</si>
  <si>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</si>
  <si>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</si>
  <si>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</si>
  <si>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</si>
  <si>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</si>
  <si>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</si>
  <si>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</si>
  <si>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</si>
  <si>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</si>
  <si>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</si>
  <si>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</si>
  <si>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</si>
  <si>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</si>
  <si>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</si>
  <si>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</si>
  <si>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</si>
  <si>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</si>
  <si>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</si>
  <si>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</si>
  <si>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</si>
  <si>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</si>
  <si>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</si>
  <si>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</si>
  <si>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</si>
  <si>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</si>
  <si>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</si>
  <si>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</si>
  <si>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</si>
  <si>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</si>
  <si>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</si>
  <si>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</si>
  <si>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</si>
  <si>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</si>
  <si>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</si>
  <si>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</si>
  <si>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</si>
  <si>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</si>
  <si>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</si>
  <si>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</si>
  <si>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</si>
  <si>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</si>
  <si>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</si>
  <si>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</si>
  <si>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</si>
  <si>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</si>
  <si>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</si>
  <si>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</si>
  <si>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</si>
  <si>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</si>
  <si>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</si>
  <si>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</si>
  <si>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</si>
  <si>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</si>
  <si>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</si>
  <si>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</si>
  <si>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</si>
  <si>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</si>
  <si>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</si>
  <si>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</si>
  <si>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</si>
  <si>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</si>
  <si>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</si>
  <si>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</si>
  <si>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</si>
  <si>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</si>
  <si>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</si>
  <si>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</si>
  <si>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</si>
  <si>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</si>
  <si>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</si>
  <si>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</si>
  <si>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</si>
  <si>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</si>
  <si>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</si>
  <si>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</si>
  <si>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</si>
  <si>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</si>
  <si>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</si>
  <si>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</si>
  <si>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</si>
  <si>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</si>
  <si>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</si>
  <si>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</si>
  <si>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</si>
  <si>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</si>
  <si>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</si>
  <si>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</si>
  <si>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</si>
  <si>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</si>
  <si>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</si>
  <si>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</si>
  <si>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</si>
  <si>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</si>
  <si>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</si>
  <si>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</si>
  <si>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</si>
  <si>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</si>
  <si>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</si>
  <si>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</si>
  <si>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</si>
  <si>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</si>
  <si>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</si>
  <si>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</si>
  <si>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</si>
  <si>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</si>
  <si>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</si>
  <si>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</si>
  <si>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</si>
  <si>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</si>
  <si>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</si>
  <si>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</si>
  <si>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</si>
  <si>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</si>
  <si>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</si>
  <si>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</si>
  <si>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</si>
  <si>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</si>
  <si>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</si>
  <si>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</si>
  <si>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</si>
  <si>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</si>
  <si>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</si>
  <si>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</si>
  <si>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</si>
  <si>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</si>
  <si>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</si>
  <si>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</si>
  <si>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</si>
  <si>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</si>
  <si>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</si>
  <si>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</si>
  <si>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</si>
  <si>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</si>
  <si>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</si>
  <si>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</si>
  <si>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</si>
  <si>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</si>
  <si>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</si>
  <si>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</si>
  <si>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</si>
  <si>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</si>
  <si>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</si>
  <si>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</si>
  <si>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</si>
  <si>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</si>
  <si>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</si>
  <si>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</si>
  <si>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</si>
  <si>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</si>
  <si>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</si>
  <si>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</si>
  <si>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</si>
  <si>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</si>
  <si>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</si>
  <si>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</si>
  <si>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</si>
  <si>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</si>
  <si>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</si>
  <si>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</si>
  <si>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</si>
  <si>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</si>
  <si>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</si>
  <si>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</si>
  <si>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</si>
  <si>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</si>
  <si>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</si>
  <si>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</si>
  <si>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</si>
  <si>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</si>
  <si>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</si>
  <si>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</si>
  <si>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</si>
  <si>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</si>
  <si>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</si>
  <si>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</si>
  <si>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</si>
  <si>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</si>
  <si>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</si>
  <si>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</si>
  <si>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</si>
  <si>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</si>
  <si>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</si>
  <si>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</si>
  <si>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</si>
  <si>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</si>
  <si>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</si>
  <si>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</si>
  <si>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</si>
  <si>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</si>
  <si>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</si>
  <si>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</si>
  <si>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</si>
  <si>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</si>
  <si>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</si>
  <si>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</si>
  <si>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</si>
  <si>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</si>
  <si>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</si>
  <si>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</si>
  <si>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</si>
  <si>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</si>
  <si>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</si>
  <si>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</si>
  <si>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</si>
  <si>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</si>
  <si>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</si>
  <si>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</si>
  <si>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</si>
  <si>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</si>
  <si>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</si>
  <si>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</si>
  <si>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</si>
  <si>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</si>
  <si>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</si>
  <si>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</si>
  <si>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</si>
  <si>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</si>
  <si>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</si>
  <si>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</si>
  <si>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</si>
  <si>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</si>
  <si>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</si>
  <si>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</si>
  <si>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</si>
  <si>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</si>
  <si>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</si>
  <si>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</si>
  <si>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</si>
  <si>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</si>
  <si>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</si>
  <si>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</si>
  <si>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</si>
  <si>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</si>
  <si>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</si>
  <si>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</si>
  <si>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</si>
  <si>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</si>
  <si>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</si>
  <si>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</si>
  <si>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</si>
  <si>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</si>
  <si>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</si>
  <si>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</si>
  <si>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</si>
  <si>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</si>
  <si>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</si>
  <si>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</si>
  <si>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</si>
  <si>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</si>
  <si>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</si>
  <si>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</si>
  <si>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</si>
  <si>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</si>
  <si>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</si>
  <si>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</si>
  <si>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</si>
  <si>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</si>
  <si>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</si>
  <si>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</si>
  <si>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</si>
  <si>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</si>
  <si>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</si>
  <si>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</si>
  <si>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</si>
  <si>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</si>
  <si>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</si>
  <si>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</si>
  <si>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</si>
  <si>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</si>
  <si>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</si>
  <si>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</si>
  <si>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</si>
  <si>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</si>
  <si>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</si>
  <si>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</si>
  <si>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</si>
  <si>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</si>
  <si>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</si>
  <si>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</si>
  <si>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</si>
  <si>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</si>
  <si>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</si>
  <si>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</si>
  <si>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</si>
  <si>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</si>
  <si>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</si>
  <si>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</si>
  <si>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</si>
  <si>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</si>
  <si>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</si>
  <si>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</si>
  <si>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</si>
  <si>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</si>
  <si>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</si>
  <si>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</si>
  <si>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</si>
  <si>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</si>
  <si>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</si>
  <si>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</si>
  <si>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</si>
  <si>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</si>
  <si>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</si>
  <si>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</si>
  <si>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</si>
  <si>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</si>
  <si>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</si>
  <si>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</si>
  <si>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</si>
  <si>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</si>
  <si>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</si>
  <si>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</si>
  <si>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</si>
  <si>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</si>
  <si>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</si>
  <si>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</si>
  <si>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</si>
  <si>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</si>
  <si>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</si>
  <si>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</si>
  <si>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</si>
  <si>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</si>
  <si>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</si>
  <si>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</si>
  <si>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</si>
  <si>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</si>
  <si>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</si>
  <si>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</si>
  <si>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</si>
  <si>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</si>
  <si>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</si>
  <si>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</si>
  <si>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</si>
  <si>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</si>
  <si>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</si>
  <si>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</si>
  <si>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</si>
  <si>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</si>
  <si>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</si>
  <si>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</si>
  <si>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</si>
  <si>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</si>
  <si>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</si>
  <si>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</si>
  <si>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</si>
  <si>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</si>
  <si>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</si>
  <si>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</si>
  <si>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</si>
  <si>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</si>
  <si>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</si>
  <si>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</si>
  <si>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</si>
  <si>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</si>
  <si>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</si>
  <si>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</si>
  <si>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</si>
  <si>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</si>
  <si>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</si>
  <si>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</si>
  <si>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</si>
  <si>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</si>
  <si>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</si>
  <si>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</si>
  <si>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</si>
  <si>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</si>
  <si>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</si>
  <si>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</si>
  <si>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</si>
  <si>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</si>
  <si>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</si>
  <si>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</si>
  <si>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</si>
  <si>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</si>
  <si>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</si>
  <si>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</si>
  <si>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</si>
  <si>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</si>
  <si>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</si>
  <si>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</si>
  <si>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</si>
  <si>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</si>
  <si>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</si>
  <si>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</si>
  <si>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</si>
  <si>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</si>
  <si>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</si>
  <si>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</si>
  <si>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</si>
  <si>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</si>
  <si>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</si>
  <si>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</si>
  <si>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</si>
  <si>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</si>
  <si>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</si>
  <si>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</si>
  <si>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</si>
  <si>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</si>
  <si>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</si>
  <si>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</si>
  <si>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</si>
  <si>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</si>
  <si>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</si>
  <si>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</si>
  <si>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</si>
  <si>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</si>
  <si>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</si>
  <si>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</si>
  <si>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</si>
  <si>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</si>
  <si>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</si>
  <si>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</si>
  <si>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</si>
  <si>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</si>
  <si>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</si>
  <si>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</si>
  <si>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</si>
  <si>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</si>
  <si>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</si>
  <si>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</si>
  <si>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</si>
  <si>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</si>
  <si>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</si>
  <si>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</si>
  <si>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</si>
  <si>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</si>
  <si>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</si>
  <si>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</si>
  <si>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</si>
  <si>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</si>
  <si>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</si>
  <si>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</si>
  <si>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</si>
  <si>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</si>
  <si>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</si>
  <si>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</si>
  <si>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</si>
  <si>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</si>
  <si>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</si>
  <si>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</si>
  <si>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</si>
  <si>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</si>
  <si>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</si>
  <si>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</si>
  <si>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</si>
  <si>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</si>
  <si>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</si>
  <si>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</si>
  <si>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</si>
  <si>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</si>
  <si>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</si>
  <si>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</si>
  <si>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</si>
  <si>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</si>
  <si>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</si>
  <si>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</si>
  <si>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</si>
  <si>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</si>
  <si>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</si>
  <si>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</si>
  <si>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</si>
  <si>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</si>
  <si>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</si>
  <si>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</si>
  <si>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</si>
  <si>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</si>
  <si>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</si>
  <si>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</si>
  <si>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</si>
  <si>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</si>
  <si>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</si>
  <si>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</si>
  <si>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</si>
  <si>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</si>
  <si>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</si>
  <si>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</si>
  <si>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</si>
  <si>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</si>
  <si>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</si>
  <si>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</si>
  <si>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</si>
  <si>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</si>
  <si>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</si>
  <si>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</si>
  <si>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</si>
  <si>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</si>
  <si>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</si>
  <si>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</si>
  <si>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</si>
  <si>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</si>
  <si>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</si>
  <si>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</si>
  <si>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</si>
  <si>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</si>
  <si>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</si>
  <si>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</si>
  <si>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</si>
  <si>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</si>
  <si>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</si>
  <si>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</si>
  <si>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</si>
  <si>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</si>
  <si>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</si>
  <si>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</si>
  <si>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</si>
  <si>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</si>
  <si>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</si>
  <si>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</si>
  <si>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</si>
  <si>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</si>
  <si>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</si>
  <si>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</si>
  <si>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</si>
  <si>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</si>
  <si>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</si>
  <si>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</si>
  <si>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</si>
  <si>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</si>
  <si>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</si>
  <si>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</si>
  <si>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</si>
  <si>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</si>
  <si>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</si>
  <si>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</si>
  <si>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</si>
  <si>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</si>
  <si>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</si>
  <si>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</si>
  <si>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</si>
  <si>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</si>
  <si>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</si>
  <si>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</si>
  <si>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</si>
  <si>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</si>
  <si>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</si>
  <si>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</si>
  <si>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</si>
  <si>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</si>
  <si>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</si>
  <si>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</si>
  <si>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</si>
  <si>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</si>
  <si>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</si>
  <si>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</si>
  <si>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</si>
  <si>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</si>
  <si>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</si>
  <si>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</si>
  <si>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</si>
  <si>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</si>
  <si>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</si>
  <si>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</si>
  <si>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</si>
  <si>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</si>
  <si>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</si>
  <si>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</si>
  <si>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</si>
  <si>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</si>
  <si>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</si>
  <si>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</si>
  <si>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</si>
  <si>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</si>
  <si>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</si>
  <si>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</si>
  <si>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</si>
  <si>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</si>
  <si>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</si>
  <si>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</si>
  <si>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</si>
  <si>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</si>
  <si>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</si>
  <si>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</si>
  <si>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</si>
  <si>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</si>
  <si>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</si>
  <si>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</si>
  <si>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</si>
  <si>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</si>
  <si>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</si>
  <si>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</si>
  <si>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</si>
  <si>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</si>
  <si>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</si>
  <si>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</si>
  <si>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</si>
  <si>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</si>
  <si>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</si>
  <si>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</si>
  <si>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</si>
  <si>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</si>
  <si>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</si>
  <si>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</si>
  <si>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</si>
  <si>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</si>
  <si>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</si>
  <si>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</si>
  <si>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</si>
  <si>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</si>
  <si>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</si>
  <si>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</si>
  <si>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</si>
  <si>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</si>
  <si>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</si>
  <si>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</si>
  <si>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</si>
  <si>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</si>
  <si>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</si>
  <si>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</si>
  <si>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</si>
  <si>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</si>
  <si>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</si>
  <si>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</si>
  <si>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</si>
  <si>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</si>
  <si>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</si>
  <si>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</si>
  <si>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</si>
  <si>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</si>
  <si>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</si>
  <si>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</si>
  <si>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</si>
  <si>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</si>
  <si>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</si>
  <si>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</si>
  <si>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</si>
  <si>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</si>
  <si>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</si>
  <si>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</si>
  <si>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</si>
  <si>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</si>
  <si>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</si>
  <si>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</si>
  <si>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</si>
  <si>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</si>
  <si>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</si>
  <si>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</si>
  <si>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</si>
  <si>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</si>
  <si>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</si>
  <si>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</si>
  <si>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</si>
  <si>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</si>
  <si>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</si>
  <si>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</si>
  <si>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</si>
  <si>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</si>
  <si>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</si>
  <si>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</si>
  <si>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</si>
  <si>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</si>
  <si>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</si>
  <si>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</si>
  <si>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</si>
  <si>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</si>
  <si>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</si>
  <si>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</si>
  <si>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</si>
  <si>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</si>
  <si>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</si>
  <si>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</si>
  <si>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</si>
  <si>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</si>
  <si>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</si>
  <si>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</si>
  <si>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</si>
  <si>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</si>
  <si>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</si>
  <si>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</si>
  <si>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</si>
  <si>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</si>
  <si>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</si>
  <si>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</si>
  <si>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</si>
  <si>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</si>
  <si>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</si>
  <si>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</si>
  <si>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</si>
  <si>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</si>
  <si>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</si>
  <si>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</si>
  <si>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</si>
  <si>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</si>
  <si>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</si>
  <si>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</si>
  <si>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</si>
  <si>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</si>
  <si>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</si>
  <si>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</si>
  <si>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</si>
  <si>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</si>
  <si>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</si>
  <si>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</si>
  <si>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</si>
  <si>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</si>
  <si>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</si>
  <si>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</si>
  <si>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</si>
  <si>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</si>
  <si>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</si>
  <si>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</si>
  <si>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</si>
  <si>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</si>
  <si>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</si>
  <si>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</si>
  <si>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</si>
  <si>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</si>
  <si>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</si>
  <si>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</si>
  <si>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</si>
  <si>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</si>
  <si>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</si>
  <si>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</si>
  <si>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</si>
  <si>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</si>
  <si>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</si>
  <si>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</si>
  <si>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</si>
  <si>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</si>
  <si>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</si>
  <si>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</si>
  <si>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</si>
  <si>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</si>
  <si>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</si>
  <si>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</si>
  <si>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</si>
  <si>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</si>
  <si>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</si>
  <si>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</si>
  <si>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</si>
  <si>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</si>
  <si>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</si>
  <si>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</si>
  <si>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</si>
  <si>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</si>
  <si>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</si>
  <si>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</si>
  <si>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</si>
  <si>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</si>
  <si>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</si>
  <si>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</si>
  <si>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</si>
  <si>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</si>
  <si>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</si>
  <si>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</si>
  <si>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</si>
  <si>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</si>
  <si>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</si>
  <si>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</si>
  <si>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</si>
  <si>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</si>
  <si>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</si>
  <si>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</si>
  <si>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</si>
  <si>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</si>
  <si>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</si>
  <si>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</si>
  <si>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</si>
  <si>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</si>
  <si>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</si>
  <si>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</si>
  <si>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</si>
  <si>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</si>
  <si>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</si>
  <si>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</si>
  <si>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</si>
  <si>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</si>
  <si>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</si>
  <si>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</si>
  <si>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</si>
  <si>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</si>
  <si>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</si>
  <si>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</si>
  <si>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</si>
  <si>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</si>
  <si>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</si>
  <si>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</si>
  <si>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</si>
  <si>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</si>
  <si>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</si>
  <si>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</si>
  <si>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</si>
  <si>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</si>
  <si>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</si>
  <si>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</si>
  <si>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</si>
  <si>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</si>
  <si>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</si>
  <si>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</si>
  <si>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</si>
  <si>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</si>
  <si>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</si>
  <si>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</si>
  <si>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</si>
  <si>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</si>
  <si>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</si>
  <si>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</si>
  <si>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</si>
  <si>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</si>
  <si>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</si>
  <si>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</si>
  <si>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</si>
  <si>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</si>
  <si>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</si>
  <si>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</si>
  <si>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</si>
  <si>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</si>
  <si>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</si>
  <si>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</si>
  <si>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</si>
  <si>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</si>
  <si>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</si>
  <si>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</si>
  <si>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</si>
  <si>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</si>
  <si>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</si>
  <si>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</si>
  <si>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</si>
  <si>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</si>
  <si>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</si>
  <si>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</si>
  <si>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</si>
  <si>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</si>
  <si>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</si>
  <si>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</si>
  <si>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</si>
  <si>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</si>
  <si>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</si>
  <si>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</si>
  <si>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</si>
  <si>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</si>
  <si>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</si>
  <si>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</si>
  <si>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</si>
  <si>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</si>
  <si>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</si>
  <si>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</si>
  <si>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</si>
  <si>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</si>
  <si>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</si>
  <si>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</si>
  <si>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</si>
  <si>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</si>
  <si>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</si>
  <si>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</si>
  <si>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</si>
  <si>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</si>
  <si>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</si>
  <si>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</si>
  <si>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</si>
  <si>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</si>
  <si>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</si>
  <si>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</si>
  <si>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</si>
  <si>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</si>
  <si>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</si>
  <si>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</si>
  <si>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</si>
  <si>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</si>
  <si>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</si>
  <si>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</si>
  <si>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</si>
  <si>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</si>
  <si>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</si>
  <si>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</si>
  <si>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</si>
  <si>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</si>
  <si>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</si>
  <si>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</si>
  <si>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</si>
  <si>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</si>
  <si>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</si>
  <si>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</si>
  <si>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</si>
  <si>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</si>
  <si>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</si>
  <si>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</si>
  <si>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</si>
  <si>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</si>
  <si>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</si>
  <si>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</si>
  <si>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</si>
  <si>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</si>
  <si>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</si>
  <si>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</si>
  <si>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</si>
  <si>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</si>
  <si>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</si>
  <si>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</si>
  <si>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</si>
  <si>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</si>
  <si>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</si>
  <si>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</si>
  <si>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</si>
  <si>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</si>
  <si>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</si>
  <si>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</si>
  <si>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</si>
  <si>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</si>
  <si>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</si>
  <si>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</si>
  <si>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</si>
  <si>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</si>
  <si>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</si>
  <si>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</si>
  <si>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</si>
  <si>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</si>
  <si>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</si>
  <si>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</si>
  <si>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</si>
  <si>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</si>
  <si>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</si>
  <si>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</si>
  <si>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</si>
  <si>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</si>
  <si>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</si>
  <si>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</si>
  <si>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</si>
  <si>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</si>
  <si>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</si>
  <si>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</si>
  <si>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</si>
  <si>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</si>
  <si>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</si>
  <si>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</si>
  <si>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</si>
  <si>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</si>
  <si>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</si>
  <si>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</si>
  <si>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</si>
  <si>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</si>
  <si>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</si>
  <si>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</si>
  <si>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</si>
  <si>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</si>
  <si>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</si>
  <si>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</si>
  <si>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</si>
  <si>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</si>
  <si>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</si>
  <si>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</si>
  <si>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</si>
  <si>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</si>
  <si>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</si>
  <si>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</si>
  <si>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</si>
  <si>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</si>
  <si>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</si>
  <si>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</si>
  <si>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</si>
  <si>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</si>
  <si>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</si>
  <si>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</si>
  <si>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</si>
  <si>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</si>
  <si>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</si>
  <si>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</si>
  <si>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</si>
  <si>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</si>
  <si>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</si>
  <si>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</si>
  <si>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</si>
  <si>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</si>
  <si>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</si>
  <si>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</si>
  <si>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</si>
  <si>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</si>
  <si>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</si>
  <si>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</si>
  <si>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</si>
  <si>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</si>
  <si>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</si>
  <si>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</si>
  <si>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</si>
  <si>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</si>
  <si>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</si>
  <si>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</si>
  <si>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</si>
  <si>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</si>
  <si>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</si>
  <si>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</si>
  <si>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</si>
  <si>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</si>
  <si>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</si>
  <si>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</si>
  <si>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</si>
  <si>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</si>
  <si>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</si>
  <si>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</si>
  <si>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</si>
  <si>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</si>
  <si>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</si>
  <si>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</si>
  <si>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</si>
  <si>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</si>
  <si>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</si>
  <si>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</si>
  <si>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</si>
  <si>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</si>
  <si>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</si>
  <si>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</si>
  <si>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</si>
  <si>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</si>
  <si>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</si>
  <si>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</si>
  <si>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</si>
  <si>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</si>
  <si>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</si>
  <si>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</si>
  <si>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</si>
  <si>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</si>
  <si>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</si>
  <si>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</si>
  <si>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</si>
  <si>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</si>
  <si>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</si>
  <si>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</si>
  <si>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</si>
  <si>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</si>
  <si>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</si>
  <si>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</si>
  <si>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</si>
  <si>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</si>
  <si>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</si>
  <si>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</si>
  <si>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</si>
  <si>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</si>
  <si>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</si>
  <si>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</si>
  <si>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</si>
  <si>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</si>
  <si>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</si>
  <si>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</si>
  <si>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</si>
  <si>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</si>
  <si>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</si>
  <si>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</si>
  <si>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</si>
  <si>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</si>
  <si>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</si>
  <si>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</si>
  <si>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</si>
  <si>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</si>
  <si>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</si>
  <si>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</si>
  <si>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</si>
  <si>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</si>
  <si>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</si>
  <si>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</si>
  <si>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</si>
  <si>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</si>
  <si>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</si>
  <si>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</si>
  <si>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</si>
  <si>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</si>
  <si>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</si>
  <si>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</si>
  <si>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</si>
  <si>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</si>
  <si>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</si>
  <si>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</si>
  <si>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</si>
  <si>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</si>
  <si>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</si>
  <si>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</si>
  <si>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</si>
  <si>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</si>
  <si>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</si>
  <si>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</si>
  <si>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</si>
  <si>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</si>
  <si>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</si>
  <si>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</si>
  <si>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</si>
  <si>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</si>
  <si>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</si>
  <si>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</si>
  <si>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</si>
  <si>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</si>
  <si>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</si>
  <si>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</si>
  <si>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</si>
  <si>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</si>
  <si>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</si>
  <si>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</si>
  <si>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</si>
  <si>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</si>
  <si>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</si>
  <si>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</si>
  <si>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</si>
  <si>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</si>
  <si>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</si>
  <si>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</si>
  <si>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</si>
  <si>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</si>
  <si>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</si>
  <si>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</si>
  <si>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</si>
  <si>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</si>
  <si>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</si>
  <si>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</si>
  <si>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</si>
  <si>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</si>
  <si>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</si>
  <si>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</si>
  <si>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</si>
  <si>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</si>
  <si>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</si>
  <si>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</si>
  <si>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</si>
  <si>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</si>
  <si>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</si>
  <si>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</si>
  <si>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</si>
  <si>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</si>
  <si>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</si>
  <si>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</si>
  <si>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</si>
  <si>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</si>
  <si>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</si>
  <si>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</si>
  <si>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</si>
  <si>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</si>
  <si>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</si>
  <si>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</si>
  <si>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</si>
  <si>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</si>
  <si>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</si>
  <si>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</si>
  <si>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</si>
  <si>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</si>
  <si>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</si>
  <si>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</si>
  <si>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</si>
  <si>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</si>
  <si>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</si>
  <si>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</si>
  <si>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</si>
  <si>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</si>
  <si>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</si>
  <si>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</si>
  <si>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</si>
  <si>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</si>
  <si>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</si>
  <si>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</si>
  <si>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</si>
  <si>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</si>
  <si>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</si>
  <si>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</si>
  <si>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</si>
  <si>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</si>
  <si>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</si>
  <si>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</si>
  <si>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</si>
  <si>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</si>
  <si>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</si>
  <si>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</si>
  <si>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</si>
  <si>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</si>
  <si>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</si>
  <si>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</si>
  <si>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</si>
  <si>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</si>
  <si>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</si>
  <si>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</si>
  <si>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</si>
  <si>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</si>
  <si>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</si>
  <si>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</si>
  <si>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</si>
  <si>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</si>
  <si>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</si>
  <si>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</si>
  <si>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</si>
  <si>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</si>
  <si>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</si>
  <si>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</si>
  <si>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</si>
  <si>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</si>
  <si>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</si>
  <si>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</si>
  <si>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</si>
  <si>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</si>
  <si>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</si>
  <si>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</si>
  <si>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</si>
  <si>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</si>
  <si>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</si>
  <si>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</si>
  <si>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</si>
  <si>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</si>
  <si>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</si>
  <si>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</si>
  <si>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</si>
  <si>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</si>
  <si>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</si>
  <si>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</si>
  <si>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</si>
  <si>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</si>
  <si>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</si>
  <si>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</si>
  <si>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</si>
  <si>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</si>
  <si>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</si>
  <si>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</si>
  <si>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</si>
  <si>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</si>
  <si>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</si>
  <si>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</si>
  <si>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</si>
  <si>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</si>
  <si>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</si>
  <si>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</si>
  <si>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</si>
  <si>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</si>
  <si>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</si>
  <si>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</si>
  <si>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</si>
  <si>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</si>
  <si>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</si>
  <si>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</si>
  <si>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</si>
  <si>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</si>
  <si>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</si>
  <si>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</si>
  <si>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</si>
  <si>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</si>
  <si>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</si>
  <si>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</si>
  <si>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</si>
  <si>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</si>
  <si>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</si>
  <si>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</si>
  <si>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</si>
  <si>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</si>
  <si>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</si>
  <si>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</si>
  <si>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</si>
  <si>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</si>
  <si>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</si>
  <si>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</si>
  <si>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</si>
  <si>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</si>
  <si>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</si>
  <si>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</si>
  <si>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</si>
  <si>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</si>
  <si>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</si>
  <si>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</si>
  <si>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</si>
  <si>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</si>
  <si>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</si>
  <si>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</si>
  <si>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</si>
  <si>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</si>
  <si>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</si>
  <si>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</si>
  <si>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</si>
  <si>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</si>
  <si>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</si>
  <si>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</si>
  <si>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</si>
  <si>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</si>
  <si>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</si>
  <si>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</si>
  <si>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</si>
  <si>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</si>
  <si>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</si>
  <si>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</si>
  <si>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</si>
  <si>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</si>
  <si>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</si>
  <si>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</si>
  <si>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</si>
  <si>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</si>
  <si>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</si>
  <si>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</si>
  <si>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</si>
  <si>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</si>
  <si>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</si>
  <si>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</si>
  <si>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</si>
  <si>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</si>
  <si>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</si>
  <si>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</si>
  <si>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</si>
  <si>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</si>
  <si>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</si>
  <si>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</si>
  <si>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</si>
  <si>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</si>
  <si>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</si>
  <si>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</si>
  <si>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</si>
  <si>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</si>
  <si>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</si>
  <si>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</si>
  <si>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</si>
  <si>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</si>
  <si>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</si>
  <si>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</si>
  <si>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</si>
  <si>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</si>
  <si>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</si>
  <si>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</si>
  <si>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</si>
  <si>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</si>
  <si>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</si>
  <si>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</si>
  <si>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</si>
  <si>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</si>
  <si>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</si>
  <si>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</si>
  <si>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</si>
  <si>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</si>
  <si>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</si>
  <si>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</si>
  <si>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</si>
  <si>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</si>
  <si>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</si>
  <si>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</si>
  <si>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</si>
  <si>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</si>
  <si>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</si>
  <si>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</si>
  <si>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</si>
  <si>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</si>
  <si>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</si>
  <si>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</si>
  <si>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</si>
  <si>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</si>
  <si>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</si>
  <si>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</si>
  <si>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</si>
  <si>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</si>
  <si>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</si>
  <si>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</si>
  <si>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</si>
  <si>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</si>
  <si>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</si>
  <si>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</si>
  <si>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</si>
  <si>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</si>
  <si>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</si>
  <si>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</si>
  <si>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</si>
  <si>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</si>
  <si>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</si>
  <si>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</si>
  <si>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</si>
  <si>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</si>
  <si>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</si>
  <si>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</si>
  <si>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</si>
  <si>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</si>
  <si>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</si>
  <si>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</si>
  <si>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</si>
  <si>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</si>
  <si>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</si>
  <si>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</si>
  <si>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</si>
  <si>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</si>
  <si>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</si>
  <si>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</si>
  <si>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</si>
  <si>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</si>
  <si>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</si>
  <si>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</si>
  <si>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</si>
  <si>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</si>
  <si>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</si>
  <si>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</si>
  <si>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</si>
  <si>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</si>
  <si>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</si>
  <si>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</si>
  <si>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</si>
  <si>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</si>
  <si>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</si>
  <si>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</si>
  <si>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</si>
  <si>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</si>
  <si>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</si>
  <si>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</si>
  <si>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</si>
  <si>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</si>
  <si>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</si>
  <si>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</si>
  <si>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</si>
  <si>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</si>
  <si>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</si>
  <si>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</si>
  <si>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</si>
  <si>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</si>
  <si>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</si>
  <si>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</si>
  <si>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</si>
  <si>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</si>
  <si>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</si>
  <si>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</si>
  <si>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</si>
  <si>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</si>
  <si>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</si>
  <si>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</si>
  <si>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</si>
  <si>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</si>
  <si>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</si>
  <si>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</si>
  <si>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</si>
  <si>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</si>
  <si>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</si>
  <si>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</si>
  <si>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</si>
  <si>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</si>
  <si>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</si>
  <si>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</si>
  <si>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</si>
  <si>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</si>
  <si>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</si>
  <si>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</si>
  <si>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</si>
  <si>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</si>
  <si>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</si>
  <si>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</si>
  <si>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</si>
  <si>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</si>
  <si>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</si>
  <si>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</si>
  <si>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</si>
  <si>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</si>
  <si>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</si>
  <si>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</si>
  <si>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</si>
  <si>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</si>
  <si>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</si>
  <si>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</si>
  <si>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</si>
  <si>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</si>
  <si>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</si>
  <si>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</si>
  <si>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</si>
  <si>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</si>
  <si>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</si>
  <si>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</si>
  <si>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</si>
  <si>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</si>
  <si>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</si>
  <si>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</si>
  <si>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</si>
  <si>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</si>
  <si>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</si>
  <si>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</si>
  <si>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</si>
  <si>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</si>
  <si>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</si>
  <si>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</si>
  <si>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</si>
  <si>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</si>
  <si>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</si>
  <si>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</si>
  <si>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</si>
  <si>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</si>
  <si>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</si>
  <si>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</si>
  <si>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</si>
  <si>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</si>
  <si>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</si>
  <si>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</si>
  <si>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</si>
  <si>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</si>
  <si>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</si>
  <si>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</si>
  <si>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</si>
  <si>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</si>
  <si>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</si>
  <si>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</si>
  <si>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</si>
  <si>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</si>
  <si>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</si>
  <si>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</si>
  <si>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</si>
  <si>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</si>
  <si>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</si>
  <si>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</si>
  <si>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</si>
  <si>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</si>
  <si>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</si>
  <si>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</si>
  <si>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</si>
  <si>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</si>
  <si>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</si>
  <si>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</si>
  <si>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</si>
  <si>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</si>
  <si>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</si>
  <si>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</si>
  <si>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</si>
  <si>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</si>
  <si>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</si>
  <si>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</si>
  <si>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</si>
  <si>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</si>
  <si>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</si>
  <si>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</si>
  <si>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</si>
  <si>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</si>
  <si>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</si>
  <si>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</si>
  <si>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</si>
  <si>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</si>
  <si>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</si>
  <si>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</si>
  <si>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</si>
  <si>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</si>
  <si>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</si>
  <si>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</si>
  <si>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</si>
  <si>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</si>
  <si>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</si>
  <si>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</si>
  <si>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</si>
  <si>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</si>
  <si>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</si>
  <si>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</si>
  <si>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</si>
  <si>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</si>
  <si>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</si>
  <si>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</si>
  <si>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</si>
  <si>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</si>
  <si>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</si>
  <si>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</si>
  <si>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</si>
  <si>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</si>
  <si>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</si>
  <si>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</si>
  <si>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</si>
  <si>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</si>
  <si>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</si>
  <si>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</si>
  <si>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</si>
  <si>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</si>
  <si>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</si>
  <si>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</si>
  <si>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</si>
  <si>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</si>
  <si>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</si>
  <si>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</si>
  <si>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</si>
  <si>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</si>
  <si>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</si>
  <si>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</si>
  <si>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</si>
  <si>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</si>
  <si>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</si>
  <si>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</si>
  <si>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</si>
  <si>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</si>
  <si>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</si>
  <si>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</si>
  <si>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</si>
  <si>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</si>
  <si>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</si>
  <si>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</si>
  <si>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</si>
  <si>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</si>
  <si>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</si>
  <si>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</si>
  <si>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</si>
  <si>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</si>
  <si>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</si>
  <si>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</si>
  <si>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</si>
  <si>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</si>
  <si>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</si>
  <si>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</si>
  <si>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</si>
  <si>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</si>
  <si>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</si>
  <si>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</si>
  <si>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</si>
  <si>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</si>
  <si>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</si>
  <si>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</si>
  <si>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</si>
  <si>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</si>
  <si>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</si>
  <si>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</si>
  <si>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</si>
  <si>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</si>
  <si>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</si>
  <si>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</si>
  <si>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</si>
  <si>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</si>
  <si>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</si>
  <si>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</si>
  <si>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</si>
  <si>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</si>
  <si>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</si>
  <si>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</si>
  <si>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</si>
  <si>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</si>
  <si>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</si>
  <si>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</si>
  <si>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</si>
  <si>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</si>
  <si>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</si>
  <si>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</si>
  <si>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</si>
  <si>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</si>
  <si>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</si>
  <si>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</si>
  <si>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</si>
  <si>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</si>
  <si>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</si>
  <si>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</si>
  <si>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</si>
  <si>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</si>
  <si>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</si>
  <si>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</si>
  <si>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</si>
  <si>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</si>
  <si>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</si>
  <si>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</si>
  <si>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</si>
  <si>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</si>
  <si>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</si>
  <si>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</si>
  <si>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</si>
  <si>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</si>
  <si>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</si>
  <si>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</si>
  <si>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</si>
  <si>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</si>
  <si>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</si>
  <si>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</si>
  <si>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</si>
  <si>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</si>
  <si>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</si>
  <si>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</si>
  <si>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</si>
  <si>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</si>
  <si>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</si>
  <si>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</si>
  <si>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</si>
  <si>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</si>
  <si>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</si>
  <si>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</si>
  <si>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</si>
  <si>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</si>
  <si>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</si>
  <si>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</si>
  <si>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</si>
  <si>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</si>
  <si>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</si>
  <si>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</si>
  <si>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</si>
  <si>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</si>
  <si>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</si>
  <si>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</si>
  <si>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</si>
  <si>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</si>
  <si>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</si>
  <si>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</si>
  <si>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</si>
  <si>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</si>
  <si>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</si>
  <si>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</si>
  <si>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</si>
  <si>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</si>
  <si>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</si>
  <si>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</si>
  <si>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</si>
  <si>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</si>
  <si>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</si>
  <si>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</si>
  <si>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</si>
  <si>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</si>
  <si>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</si>
  <si>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</si>
  <si>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</si>
  <si>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</si>
  <si>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</si>
  <si>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</si>
  <si>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</si>
  <si>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</si>
  <si>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</si>
  <si>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</si>
  <si>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</si>
  <si>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</si>
  <si>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</si>
  <si>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</si>
  <si>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</si>
  <si>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</si>
  <si>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</si>
  <si>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</si>
  <si>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</si>
  <si>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</si>
  <si>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</si>
  <si>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</si>
  <si>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</si>
  <si>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</si>
  <si>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</si>
  <si>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</si>
  <si>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</si>
  <si>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</si>
  <si>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</si>
  <si>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</si>
  <si>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</si>
  <si>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</si>
  <si>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</si>
  <si>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</si>
  <si>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</si>
  <si>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</si>
  <si>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</si>
  <si>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</si>
  <si>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</si>
  <si>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</si>
  <si>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</si>
  <si>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</si>
  <si>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</si>
  <si>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</si>
  <si>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</si>
  <si>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</si>
  <si>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</si>
  <si>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</si>
  <si>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</si>
  <si>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</si>
  <si>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</si>
  <si>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</si>
  <si>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</si>
  <si>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</si>
  <si>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</si>
  <si>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</si>
  <si>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</si>
  <si>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</si>
  <si>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</si>
  <si>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</si>
  <si>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</si>
  <si>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</si>
  <si>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</si>
  <si>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</si>
  <si>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</si>
  <si>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</si>
  <si>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</si>
  <si>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</si>
  <si>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</si>
  <si>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</si>
  <si>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</si>
  <si>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</si>
  <si>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</si>
  <si>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</si>
  <si>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</si>
  <si>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</si>
  <si>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</si>
  <si>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</si>
  <si>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</si>
  <si>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</si>
  <si>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</si>
  <si>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</si>
  <si>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</si>
  <si>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</si>
  <si>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</si>
  <si>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</si>
  <si>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</si>
  <si>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</si>
  <si>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</si>
  <si>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</si>
  <si>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</si>
  <si>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</si>
  <si>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</si>
  <si>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</si>
  <si>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</si>
  <si>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</si>
  <si>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</si>
  <si>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</si>
  <si>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</si>
  <si>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</si>
  <si>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</si>
  <si>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</si>
  <si>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</si>
  <si>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</si>
  <si>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</si>
  <si>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</si>
  <si>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</si>
  <si>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</si>
  <si>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</si>
  <si>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</si>
  <si>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</si>
  <si>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</si>
  <si>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</si>
  <si>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</si>
  <si>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</si>
  <si>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</si>
  <si>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</si>
  <si>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</si>
  <si>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</si>
  <si>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</si>
  <si>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</si>
  <si>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</si>
  <si>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</si>
  <si>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</si>
  <si>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</si>
  <si>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</si>
  <si>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</si>
  <si>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</si>
  <si>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</si>
  <si>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</si>
  <si>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</si>
  <si>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</si>
  <si>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</si>
  <si>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</si>
  <si>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</si>
  <si>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</si>
  <si>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</si>
  <si>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</si>
  <si>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</si>
  <si>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</si>
  <si>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</si>
  <si>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</si>
  <si>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</si>
  <si>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</si>
  <si>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</si>
  <si>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</si>
  <si>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</si>
  <si>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</si>
  <si>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</si>
  <si>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</si>
  <si>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</si>
  <si>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</si>
  <si>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</si>
  <si>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</si>
  <si>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</si>
  <si>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</si>
  <si>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</si>
  <si>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</si>
  <si>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</si>
  <si>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</si>
  <si>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</si>
  <si>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</si>
  <si>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</si>
  <si>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</si>
  <si>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</si>
  <si>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</si>
  <si>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</si>
  <si>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</si>
  <si>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</si>
  <si>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</si>
  <si>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</si>
  <si>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</si>
  <si>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</si>
  <si>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</si>
  <si>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</si>
  <si>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</si>
  <si>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</si>
  <si>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</si>
  <si>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</si>
  <si>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</si>
  <si>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</si>
  <si>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</si>
  <si>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</si>
  <si>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</si>
  <si>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</si>
  <si>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</si>
  <si>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</si>
  <si>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</si>
  <si>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</si>
  <si>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</si>
  <si>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</si>
  <si>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</si>
  <si>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</si>
  <si>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</si>
  <si>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</si>
  <si>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</si>
  <si>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</si>
  <si>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</si>
  <si>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</si>
  <si>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</si>
  <si>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</si>
  <si>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</si>
  <si>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</si>
  <si>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</si>
  <si>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</si>
  <si>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</si>
  <si>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</si>
  <si>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</si>
  <si>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</si>
  <si>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</si>
  <si>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</si>
  <si>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</si>
  <si>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</si>
  <si>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</si>
  <si>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</si>
  <si>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</si>
  <si>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</si>
  <si>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</si>
  <si>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</si>
  <si>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</si>
  <si>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</si>
  <si>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</si>
  <si>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</si>
  <si>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</si>
  <si>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</si>
  <si>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</si>
  <si>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</si>
  <si>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</si>
  <si>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</si>
  <si>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</si>
  <si>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</si>
  <si>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</si>
  <si>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</si>
  <si>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</si>
  <si>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</si>
  <si>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</si>
  <si>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</si>
  <si>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</si>
  <si>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</si>
  <si>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</si>
  <si>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</si>
  <si>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</si>
  <si>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</si>
  <si>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</si>
  <si>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</si>
  <si>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</si>
  <si>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</si>
  <si>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</si>
  <si>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</si>
  <si>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</si>
  <si>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</si>
  <si>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</si>
  <si>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</si>
  <si>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</si>
  <si>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</si>
  <si>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</si>
  <si>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</si>
  <si>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</si>
  <si>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</si>
  <si>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</si>
  <si>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</si>
  <si>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</si>
  <si>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</si>
  <si>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</si>
  <si>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</si>
  <si>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</si>
  <si>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</si>
  <si>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</si>
  <si>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</si>
  <si>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</si>
  <si>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</si>
  <si>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</si>
  <si>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</si>
  <si>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</si>
  <si>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</si>
  <si>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</si>
  <si>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</si>
  <si>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</si>
  <si>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</si>
  <si>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</si>
  <si>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</si>
  <si>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</si>
  <si>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</si>
  <si>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</si>
  <si>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</si>
  <si>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</si>
  <si>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</si>
  <si>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</si>
  <si>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</si>
  <si>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</si>
  <si>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</si>
  <si>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</si>
  <si>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</si>
  <si>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</si>
  <si>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</si>
  <si>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</si>
  <si>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</si>
  <si>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</si>
  <si>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</si>
  <si>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</si>
  <si>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</si>
  <si>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</si>
  <si>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</si>
  <si>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</si>
  <si>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</si>
  <si>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</si>
  <si>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</si>
  <si>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</si>
  <si>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</si>
  <si>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</si>
  <si>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</si>
  <si>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</si>
  <si>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</si>
  <si>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</si>
  <si>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</si>
  <si>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</si>
  <si>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</si>
  <si>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</si>
  <si>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</si>
  <si>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</si>
  <si>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</si>
  <si>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</si>
  <si>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</si>
  <si>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</si>
  <si>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</si>
  <si>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</si>
  <si>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</si>
  <si>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</si>
  <si>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</si>
  <si>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</si>
  <si>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</si>
  <si>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</si>
  <si>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</si>
  <si>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</si>
  <si>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</si>
  <si>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</si>
  <si>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</si>
  <si>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</si>
  <si>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</si>
  <si>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</si>
  <si>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</si>
  <si>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</si>
  <si>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</si>
  <si>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</si>
  <si>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</si>
  <si>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</si>
  <si>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</si>
  <si>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</si>
  <si>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</si>
  <si>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</si>
  <si>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</si>
  <si>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</si>
  <si>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</si>
  <si>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</si>
  <si>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</si>
  <si>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</si>
  <si>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</si>
  <si>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</si>
  <si>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</si>
  <si>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</si>
  <si>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</si>
  <si>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</si>
  <si>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</si>
  <si>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</si>
  <si>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</si>
  <si>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</si>
  <si>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</si>
  <si>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</si>
  <si>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</si>
  <si>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</si>
  <si>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</si>
  <si>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</si>
  <si>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</si>
  <si>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</si>
  <si>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</si>
  <si>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</si>
  <si>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</si>
  <si>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</si>
  <si>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</si>
  <si>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</si>
  <si>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</si>
  <si>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</si>
  <si>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</si>
  <si>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</si>
  <si>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</si>
  <si>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</si>
  <si>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</si>
  <si>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</si>
  <si>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</si>
  <si>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</si>
  <si>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</si>
  <si>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</si>
  <si>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</si>
  <si>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</si>
  <si>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</si>
  <si>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</si>
  <si>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</si>
  <si>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</si>
  <si>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</si>
  <si>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</si>
  <si>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</si>
  <si>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</si>
  <si>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</si>
  <si>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</si>
  <si>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</si>
  <si>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</si>
  <si>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</si>
  <si>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</si>
  <si>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</si>
  <si>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</si>
  <si>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</si>
  <si>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</si>
  <si>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</si>
  <si>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</si>
  <si>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</si>
  <si>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</si>
  <si>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</si>
  <si>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</si>
  <si>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</si>
  <si>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</si>
  <si>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</si>
  <si>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</si>
  <si>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</si>
  <si>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</si>
  <si>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</si>
  <si>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</si>
  <si>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</si>
  <si>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</si>
  <si>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</si>
  <si>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</si>
  <si>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</si>
  <si>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</si>
  <si>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</si>
  <si>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</si>
  <si>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</si>
  <si>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</si>
  <si>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</si>
  <si>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</si>
  <si>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</si>
  <si>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</si>
  <si>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</si>
  <si>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</si>
  <si>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</si>
  <si>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</si>
  <si>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</si>
  <si>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</si>
  <si>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</si>
  <si>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</si>
  <si>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</si>
  <si>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</si>
  <si>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</si>
  <si>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</si>
  <si>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</si>
  <si>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</si>
  <si>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</si>
  <si>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</si>
  <si>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</si>
  <si>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</si>
  <si>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</si>
  <si>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</si>
  <si>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</si>
  <si>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</si>
  <si>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</si>
  <si>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</si>
  <si>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</si>
  <si>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</si>
  <si>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</si>
  <si>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</si>
  <si>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</si>
  <si>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</si>
  <si>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</si>
  <si>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</si>
  <si>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</si>
  <si>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</si>
  <si>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</si>
  <si>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</si>
  <si>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</si>
  <si>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</si>
  <si>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</si>
  <si>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</si>
  <si>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</si>
  <si>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</si>
  <si>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</si>
  <si>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</si>
  <si>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</si>
  <si>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</si>
  <si>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</si>
  <si>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</si>
  <si>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</si>
  <si>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</si>
  <si>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</si>
  <si>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</si>
  <si>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</si>
  <si>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</si>
  <si>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</si>
  <si>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</si>
  <si>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</si>
  <si>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</si>
  <si>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</si>
  <si>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</si>
  <si>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</si>
  <si>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</si>
  <si>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</si>
  <si>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</si>
  <si>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</si>
  <si>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</si>
  <si>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</si>
  <si>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</si>
  <si>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</si>
  <si>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</si>
  <si>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</si>
  <si>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</si>
  <si>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</si>
  <si>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</si>
  <si>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</si>
  <si>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</si>
  <si>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</si>
  <si>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</si>
  <si>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</si>
  <si>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</si>
  <si>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</si>
  <si>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</si>
  <si>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</si>
  <si>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</si>
  <si>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</si>
  <si>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</si>
  <si>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</si>
  <si>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</si>
  <si>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</si>
  <si>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</si>
  <si>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</si>
  <si>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</si>
  <si>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</si>
  <si>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</si>
  <si>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</si>
  <si>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</si>
  <si>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</si>
  <si>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</si>
  <si>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</si>
  <si>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</si>
  <si>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</si>
  <si>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</si>
  <si>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</si>
  <si>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</si>
  <si>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</si>
  <si>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</si>
  <si>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</si>
  <si>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</si>
  <si>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</si>
  <si>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</si>
  <si>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</si>
  <si>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</si>
  <si>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</si>
  <si>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</si>
  <si>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</si>
  <si>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</si>
  <si>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</si>
  <si>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</si>
  <si>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</si>
  <si>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</si>
  <si>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</si>
  <si>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</si>
  <si>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</si>
  <si>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</si>
  <si>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</si>
  <si>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</si>
  <si>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</si>
  <si>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</si>
  <si>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</si>
  <si>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</si>
  <si>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</si>
  <si>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</si>
  <si>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</si>
  <si>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</si>
  <si>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</si>
  <si>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</si>
  <si>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</si>
  <si>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</si>
  <si>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</si>
  <si>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</si>
  <si>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</si>
  <si>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</si>
  <si>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</si>
  <si>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</si>
  <si>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</si>
  <si>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</si>
  <si>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</si>
  <si>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</si>
  <si>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</si>
  <si>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</si>
  <si>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</si>
  <si>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</si>
  <si>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</si>
  <si>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</si>
  <si>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</si>
  <si>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</si>
  <si>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</si>
  <si>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</si>
  <si>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</si>
  <si>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</si>
  <si>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</si>
  <si>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</si>
  <si>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</si>
  <si>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</si>
  <si>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</si>
  <si>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</si>
  <si>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</si>
  <si>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</si>
  <si>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</si>
  <si>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</si>
  <si>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</si>
  <si>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</si>
  <si>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</si>
  <si>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</si>
  <si>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</si>
  <si>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</si>
  <si>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</si>
  <si>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</si>
  <si>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</si>
  <si>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</si>
  <si>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</si>
  <si>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</si>
  <si>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</si>
  <si>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</si>
  <si>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</si>
  <si>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</si>
  <si>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</si>
  <si>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</si>
  <si>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</si>
  <si>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</si>
  <si>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</si>
  <si>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</si>
  <si>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</si>
  <si>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</si>
  <si>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</si>
  <si>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</si>
  <si>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</si>
  <si>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</si>
  <si>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</si>
  <si>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</si>
  <si>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</si>
  <si>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</si>
  <si>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</si>
  <si>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</si>
  <si>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</si>
  <si>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</si>
  <si>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</si>
  <si>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</si>
  <si>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</si>
  <si>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</si>
  <si>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</si>
  <si>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</si>
  <si>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</si>
  <si>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</si>
  <si>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</si>
  <si>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</si>
  <si>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</si>
  <si>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</si>
  <si>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</si>
  <si>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</si>
  <si>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</si>
  <si>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</si>
  <si>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</si>
  <si>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</si>
  <si>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</si>
  <si>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</si>
  <si>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</si>
  <si>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</si>
  <si>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</si>
  <si>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</si>
  <si>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</si>
  <si>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</si>
  <si>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</si>
  <si>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</si>
  <si>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</si>
  <si>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</si>
  <si>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</si>
  <si>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</si>
  <si>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</si>
  <si>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</si>
  <si>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</si>
  <si>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</si>
  <si>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</si>
  <si>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</si>
  <si>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</si>
  <si>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</si>
  <si>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</si>
  <si>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</si>
  <si>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</si>
  <si>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</si>
  <si>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</si>
  <si>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</si>
  <si>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</si>
  <si>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</si>
  <si>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</si>
  <si>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</si>
  <si>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</si>
  <si>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</si>
  <si>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</si>
  <si>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</si>
  <si>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</si>
  <si>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</si>
  <si>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</si>
  <si>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</si>
  <si>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</si>
  <si>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</si>
  <si>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</si>
  <si>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</si>
  <si>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</si>
  <si>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</si>
  <si>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</si>
  <si>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</si>
  <si>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</si>
  <si>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</si>
  <si>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</si>
  <si>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</si>
  <si>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</si>
  <si>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</si>
  <si>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</si>
  <si>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</si>
  <si>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</si>
  <si>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</si>
  <si>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</si>
  <si>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</si>
  <si>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</si>
  <si>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</si>
  <si>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</si>
  <si>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</si>
  <si>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</si>
  <si>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</si>
  <si>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</si>
  <si>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</si>
  <si>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</si>
  <si>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</si>
  <si>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</si>
  <si>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</si>
  <si>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</si>
  <si>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</si>
  <si>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</si>
  <si>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</si>
  <si>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</si>
  <si>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</si>
  <si>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</si>
  <si>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</si>
  <si>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</si>
  <si>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</si>
  <si>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</si>
  <si>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</si>
  <si>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</si>
  <si>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</si>
  <si>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</si>
  <si>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</si>
  <si>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</si>
  <si>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</si>
  <si>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</si>
  <si>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</si>
  <si>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</si>
  <si>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</si>
  <si>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</si>
  <si>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</si>
  <si>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</si>
  <si>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</si>
  <si>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</si>
  <si>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</si>
  <si>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</si>
  <si>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</si>
  <si>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</si>
  <si>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</si>
  <si>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</si>
  <si>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</si>
  <si>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</si>
  <si>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</si>
  <si>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</si>
  <si>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</si>
  <si>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</si>
  <si>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</si>
  <si>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</si>
  <si>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</si>
  <si>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</si>
  <si>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</si>
  <si>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</si>
  <si>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</si>
  <si>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</si>
  <si>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</si>
  <si>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</si>
  <si>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</si>
  <si>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</si>
  <si>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</si>
  <si>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</si>
  <si>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</si>
  <si>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</si>
  <si>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</si>
  <si>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</si>
  <si>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</si>
  <si>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</si>
  <si>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</si>
  <si>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</si>
  <si>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</si>
  <si>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</si>
  <si>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</si>
  <si>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</si>
  <si>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</si>
  <si>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</si>
  <si>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</si>
  <si>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</si>
  <si>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</si>
  <si>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</si>
  <si>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</si>
  <si>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</si>
  <si>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</si>
  <si>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</si>
  <si>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</si>
  <si>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</si>
  <si>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</si>
  <si>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</si>
  <si>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</si>
  <si>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</si>
  <si>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</si>
  <si>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</si>
  <si>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</si>
  <si>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</si>
  <si>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</si>
  <si>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</si>
  <si>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</si>
  <si>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</si>
  <si>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</si>
  <si>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</si>
  <si>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</si>
  <si>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</si>
  <si>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</si>
  <si>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</si>
  <si>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</si>
  <si>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</si>
  <si>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</si>
  <si>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</si>
  <si>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</si>
  <si>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</si>
  <si>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</si>
  <si>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</si>
  <si>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</si>
  <si>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</si>
  <si>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</si>
  <si>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</si>
  <si>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</si>
  <si>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</si>
  <si>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</si>
  <si>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</si>
  <si>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</si>
  <si>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</si>
  <si>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</si>
  <si>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</si>
  <si>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</si>
  <si>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</si>
  <si>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</si>
  <si>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</si>
  <si>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</si>
  <si>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</si>
  <si>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</si>
  <si>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</si>
  <si>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</si>
  <si>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</si>
  <si>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</si>
  <si>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</si>
  <si>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</si>
  <si>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</si>
  <si>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</si>
  <si>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</si>
  <si>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</si>
  <si>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</si>
  <si>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</si>
  <si>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</si>
  <si>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</si>
  <si>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</si>
  <si>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</si>
  <si>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</si>
  <si>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</si>
  <si>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</si>
  <si>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</si>
  <si>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</si>
  <si>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</si>
  <si>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</si>
  <si>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</si>
  <si>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</si>
  <si>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</si>
  <si>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</si>
  <si>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</si>
  <si>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</si>
  <si>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</si>
  <si>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</si>
  <si>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</si>
  <si>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</si>
  <si>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</si>
  <si>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</si>
  <si>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</si>
  <si>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</si>
  <si>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</si>
  <si>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</si>
  <si>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</si>
  <si>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</si>
  <si>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</si>
  <si>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</si>
  <si>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</si>
  <si>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</si>
  <si>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</si>
  <si>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</si>
  <si>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</si>
  <si>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</si>
  <si>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</si>
  <si>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</si>
  <si>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</si>
  <si>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</si>
  <si>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</si>
  <si>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</si>
  <si>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</si>
  <si>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</si>
  <si>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</si>
  <si>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</si>
  <si>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</si>
  <si>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</si>
  <si>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</si>
  <si>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</si>
  <si>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</si>
  <si>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</si>
  <si>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</si>
  <si>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</si>
  <si>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</si>
  <si>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</si>
  <si>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</si>
  <si>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</si>
  <si>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</si>
  <si>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</si>
  <si>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</si>
  <si>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</si>
  <si>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</si>
  <si>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</si>
  <si>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</si>
  <si>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</si>
  <si>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</si>
  <si>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</si>
  <si>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</si>
  <si>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</si>
  <si>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</si>
  <si>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</si>
  <si>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</si>
  <si>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</si>
  <si>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</si>
  <si>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</si>
  <si>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</si>
  <si>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</si>
  <si>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</si>
  <si>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</si>
  <si>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</si>
  <si>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</si>
  <si>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</si>
  <si>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</si>
  <si>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</si>
  <si>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</si>
  <si>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</si>
  <si>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</si>
  <si>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</si>
  <si>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</si>
  <si>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</si>
  <si>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</si>
  <si>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</si>
  <si>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</si>
  <si>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</si>
  <si>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</si>
  <si>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</si>
  <si>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</si>
  <si>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</si>
  <si>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</si>
  <si>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</si>
  <si>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</si>
  <si>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</si>
  <si>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</si>
  <si>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</si>
  <si>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</si>
  <si>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</si>
  <si>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</si>
  <si>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</si>
  <si>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</si>
  <si>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</si>
  <si>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</si>
  <si>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</si>
  <si>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</si>
  <si>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</si>
  <si>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</si>
  <si>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</si>
  <si>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</si>
  <si>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</si>
  <si>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</si>
  <si>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</si>
  <si>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</si>
  <si>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</si>
  <si>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</si>
  <si>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</si>
  <si>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</si>
  <si>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</si>
  <si>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</si>
  <si>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</si>
  <si>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</si>
  <si>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</si>
  <si>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</si>
  <si>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</si>
  <si>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</si>
  <si>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</si>
  <si>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</si>
  <si>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</si>
  <si>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</si>
  <si>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</si>
  <si>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</si>
  <si>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</si>
  <si>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</si>
  <si>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</si>
  <si>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</si>
  <si>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</si>
  <si>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</si>
  <si>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</si>
  <si>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</si>
  <si>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</si>
  <si>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</si>
  <si>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</si>
  <si>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</si>
  <si>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</si>
  <si>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</si>
  <si>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</si>
  <si>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</si>
  <si>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</si>
  <si>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</si>
  <si>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</si>
  <si>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</si>
  <si>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</si>
  <si>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</si>
  <si>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</si>
  <si>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</si>
  <si>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</si>
  <si>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</si>
  <si>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</si>
  <si>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</si>
  <si>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</si>
  <si>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</si>
  <si>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</si>
  <si>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</si>
  <si>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</si>
  <si>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</si>
  <si>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</si>
  <si>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</si>
  <si>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</si>
  <si>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</si>
  <si>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</si>
  <si>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</si>
  <si>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</si>
  <si>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</si>
  <si>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</si>
  <si>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</si>
  <si>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</si>
  <si>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</si>
  <si>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</si>
  <si>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</si>
  <si>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</si>
  <si>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</si>
  <si>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</si>
  <si>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</si>
  <si>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</si>
  <si>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</si>
  <si>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</si>
  <si>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</si>
  <si>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</si>
  <si>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</si>
  <si>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</si>
  <si>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</si>
  <si>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</si>
  <si>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</si>
  <si>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</si>
  <si>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</si>
  <si>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</si>
  <si>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</si>
  <si>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</si>
  <si>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</si>
  <si>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</si>
  <si>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</si>
  <si>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</si>
  <si>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</si>
  <si>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</si>
  <si>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</si>
  <si>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</si>
  <si>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</si>
  <si>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</si>
  <si>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</si>
  <si>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</si>
  <si>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</si>
  <si>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</si>
  <si>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</si>
  <si>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</si>
  <si>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</si>
  <si>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</si>
  <si>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</si>
  <si>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</si>
  <si>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</si>
  <si>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</si>
  <si>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</si>
  <si>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</si>
  <si>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</si>
  <si>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</si>
  <si>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</si>
  <si>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</si>
  <si>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</si>
  <si>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</si>
  <si>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</si>
  <si>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</si>
  <si>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</si>
  <si>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</si>
  <si>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</si>
  <si>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</si>
  <si>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</si>
  <si>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</si>
  <si>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</si>
  <si>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</si>
  <si>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</si>
  <si>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</si>
  <si>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</si>
  <si>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</si>
  <si>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</si>
  <si>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</si>
  <si>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</si>
  <si>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</si>
  <si>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</si>
  <si>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</si>
  <si>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</si>
  <si>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</si>
  <si>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</si>
  <si>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</si>
  <si>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</si>
  <si>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</si>
  <si>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</si>
  <si>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</si>
  <si>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</si>
  <si>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</si>
  <si>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</si>
  <si>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</si>
  <si>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</si>
  <si>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</si>
  <si>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</si>
  <si>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</si>
  <si>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</si>
  <si>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</si>
  <si>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</si>
  <si>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</si>
  <si>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</si>
  <si>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</si>
  <si>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</si>
  <si>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</si>
  <si>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</si>
  <si>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</si>
  <si>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</si>
  <si>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</si>
  <si>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</si>
  <si>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</si>
  <si>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</si>
  <si>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</si>
  <si>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</si>
  <si>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</si>
  <si>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</si>
  <si>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</si>
  <si>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</si>
  <si>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</si>
  <si>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</si>
  <si>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</si>
  <si>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</si>
  <si>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</si>
  <si>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</si>
  <si>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</si>
  <si>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</si>
  <si>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</si>
  <si>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</si>
  <si>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</si>
  <si>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</si>
  <si>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</si>
  <si>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</si>
  <si>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</si>
  <si>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</si>
  <si>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</si>
  <si>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</si>
  <si>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</si>
  <si>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</si>
  <si>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</si>
  <si>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</si>
  <si>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</si>
  <si>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</si>
  <si>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</si>
  <si>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</si>
  <si>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</si>
  <si>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</si>
  <si>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</si>
  <si>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</si>
  <si>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</si>
  <si>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</si>
  <si>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</si>
  <si>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</si>
  <si>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</si>
  <si>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</si>
  <si>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</si>
  <si>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</si>
  <si>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</si>
  <si>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</si>
  <si>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</si>
  <si>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</si>
  <si>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</si>
  <si>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</si>
  <si>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</si>
  <si>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</si>
  <si>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</si>
  <si>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</si>
  <si>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</si>
  <si>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</si>
  <si>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</si>
  <si>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</si>
  <si>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</si>
  <si>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</si>
  <si>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</si>
  <si>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</si>
  <si>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</si>
  <si>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</si>
  <si>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</si>
  <si>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</si>
  <si>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</si>
  <si>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</si>
  <si>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</si>
  <si>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</si>
  <si>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</si>
  <si>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</si>
  <si>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</si>
  <si>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</si>
  <si>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</si>
  <si>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</si>
  <si>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</si>
  <si>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</si>
  <si>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</si>
  <si>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</si>
  <si>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</si>
  <si>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</si>
  <si>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</si>
  <si>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</si>
  <si>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</si>
  <si>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</si>
  <si>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</si>
  <si>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</si>
  <si>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</si>
  <si>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</si>
  <si>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</si>
  <si>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</si>
  <si>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</si>
  <si>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</si>
  <si>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</si>
  <si>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</si>
  <si>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</si>
  <si>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</si>
  <si>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</si>
  <si>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</si>
  <si>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</si>
  <si>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</si>
  <si>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</si>
  <si>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</si>
  <si>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</si>
  <si>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</si>
  <si>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</si>
  <si>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</si>
  <si>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</si>
  <si>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</si>
  <si>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</si>
  <si>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</si>
  <si>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</si>
  <si>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</si>
  <si>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</si>
  <si>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</si>
  <si>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</si>
  <si>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</si>
  <si>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</si>
  <si>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</si>
  <si>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</si>
  <si>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</si>
  <si>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</si>
  <si>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</si>
  <si>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</si>
  <si>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</si>
  <si>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</si>
  <si>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</si>
  <si>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</si>
  <si>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</si>
  <si>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</si>
  <si>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</si>
  <si>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</si>
  <si>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</si>
  <si>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</si>
  <si>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</si>
  <si>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</si>
  <si>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</si>
  <si>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</si>
  <si>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</si>
  <si>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</si>
  <si>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</si>
  <si>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</si>
  <si>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</si>
  <si>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</si>
  <si>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</si>
  <si>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</si>
  <si>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</si>
  <si>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</si>
  <si>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</si>
  <si>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</si>
  <si>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</si>
  <si>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</si>
  <si>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</si>
  <si>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</si>
  <si>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</si>
  <si>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</si>
  <si>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</si>
  <si>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</si>
  <si>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</si>
  <si>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</si>
  <si>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</si>
  <si>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</si>
  <si>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</si>
  <si>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</si>
  <si>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</si>
  <si>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</si>
  <si>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</si>
  <si>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</si>
  <si>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</si>
  <si>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</si>
  <si>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</si>
  <si>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</si>
  <si>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</si>
  <si>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</si>
  <si>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</si>
  <si>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</si>
  <si>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</si>
  <si>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</si>
  <si>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</si>
  <si>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</si>
  <si>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</si>
  <si>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</si>
  <si>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</si>
  <si>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</si>
  <si>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</si>
  <si>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</si>
  <si>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</si>
  <si>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</si>
  <si>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</si>
  <si>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</si>
  <si>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</si>
  <si>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</si>
  <si>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</si>
  <si>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</si>
  <si>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</si>
  <si>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</si>
  <si>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</si>
  <si>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</si>
  <si>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</si>
  <si>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</si>
  <si>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</si>
  <si>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</si>
  <si>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</si>
  <si>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</si>
  <si>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</si>
  <si>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</si>
  <si>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</si>
  <si>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</si>
  <si>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</si>
  <si>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</si>
  <si>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</si>
  <si>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</si>
  <si>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</si>
  <si>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</si>
  <si>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</si>
  <si>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</si>
  <si>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</si>
  <si>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</si>
  <si>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</si>
  <si>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</si>
  <si>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</si>
  <si>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</si>
  <si>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</si>
  <si>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</si>
  <si>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</si>
  <si>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</si>
  <si>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</si>
  <si>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</si>
  <si>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</si>
  <si>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</si>
  <si>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</si>
  <si>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</si>
  <si>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</si>
  <si>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</si>
  <si>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</si>
  <si>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</si>
  <si>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</si>
  <si>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</si>
  <si>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</si>
  <si>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</si>
  <si>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</si>
  <si>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</si>
  <si>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</si>
  <si>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</si>
  <si>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</si>
  <si>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</si>
  <si>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</si>
  <si>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</si>
  <si>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</si>
  <si>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</si>
  <si>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</si>
  <si>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</si>
  <si>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</si>
  <si>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</si>
  <si>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</si>
  <si>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</si>
  <si>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</si>
  <si>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</si>
  <si>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</si>
  <si>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</si>
  <si>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</si>
  <si>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</si>
  <si>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</si>
  <si>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</si>
  <si>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</si>
  <si>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</si>
  <si>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</si>
  <si>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</si>
  <si>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</si>
  <si>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</si>
  <si>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</si>
  <si>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</si>
  <si>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</si>
  <si>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</si>
  <si>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</si>
  <si>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</si>
  <si>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</si>
  <si>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</si>
  <si>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</si>
  <si>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</si>
  <si>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</si>
  <si>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</si>
  <si>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</si>
  <si>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</si>
  <si>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</si>
  <si>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</si>
  <si>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</si>
  <si>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</si>
  <si>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</si>
  <si>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</si>
  <si>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</si>
  <si>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</si>
  <si>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</si>
  <si>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</si>
  <si>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</si>
  <si>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</si>
  <si>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</si>
  <si>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</si>
  <si>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</si>
  <si>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</si>
  <si>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</si>
  <si>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</si>
  <si>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</si>
  <si>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</si>
  <si>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</si>
  <si>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</si>
  <si>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</si>
  <si>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</si>
  <si>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</si>
  <si>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</si>
  <si>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</si>
  <si>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</si>
  <si>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</si>
  <si>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</si>
  <si>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</si>
  <si>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</si>
  <si>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</si>
  <si>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</si>
  <si>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</si>
  <si>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</si>
  <si>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</si>
  <si>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</si>
  <si>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</si>
  <si>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</si>
  <si>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</si>
  <si>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</si>
  <si>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</si>
  <si>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</si>
  <si>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</si>
  <si>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</si>
  <si>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</si>
  <si>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</si>
  <si>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</si>
  <si>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</si>
  <si>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</si>
  <si>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</si>
  <si>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</si>
  <si>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</si>
  <si>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</si>
  <si>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</si>
  <si>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</si>
  <si>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</si>
  <si>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</si>
  <si>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</si>
  <si>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</si>
  <si>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</si>
  <si>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</si>
  <si>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</si>
  <si>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</si>
  <si>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</si>
  <si>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</si>
  <si>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</si>
  <si>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</si>
  <si>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</si>
  <si>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</si>
  <si>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</si>
  <si>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</si>
  <si>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</si>
  <si>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</si>
  <si>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</si>
  <si>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</si>
  <si>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</si>
  <si>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</si>
  <si>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</si>
  <si>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</si>
  <si>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</si>
  <si>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</si>
  <si>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</si>
  <si>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</si>
  <si>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</si>
  <si>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</si>
  <si>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</si>
  <si>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</si>
  <si>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</si>
  <si>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</si>
  <si>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</si>
  <si>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</si>
  <si>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</si>
  <si>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</si>
  <si>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</si>
  <si>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</si>
  <si>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</si>
  <si>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</si>
  <si>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</si>
  <si>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</si>
  <si>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</si>
  <si>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</si>
  <si>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</si>
  <si>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</si>
  <si>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</si>
  <si>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</si>
  <si>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</si>
  <si>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</si>
  <si>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</si>
  <si>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</si>
  <si>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</si>
  <si>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</si>
  <si>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</si>
  <si>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</si>
  <si>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</si>
  <si>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</si>
  <si>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</si>
  <si>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</si>
  <si>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</si>
  <si>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</si>
  <si>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</si>
  <si>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</si>
  <si>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</si>
  <si>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</si>
  <si>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</si>
  <si>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</si>
  <si>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</si>
  <si>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</si>
  <si>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</si>
  <si>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</si>
  <si>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</si>
  <si>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</si>
  <si>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</si>
  <si>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</si>
  <si>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</si>
  <si>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</si>
  <si>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</si>
  <si>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</si>
  <si>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</si>
  <si>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</si>
  <si>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</si>
  <si>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</si>
  <si>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</si>
  <si>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</si>
  <si>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</si>
  <si>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</si>
  <si>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</si>
  <si>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</si>
  <si>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</si>
  <si>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</si>
  <si>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</si>
  <si>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</si>
  <si>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</si>
  <si>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</si>
  <si>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</si>
  <si>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</si>
  <si>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</si>
  <si>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</si>
  <si>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</si>
  <si>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</si>
  <si>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</si>
  <si>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</si>
  <si>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</si>
  <si>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</si>
  <si>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</si>
  <si>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</si>
  <si>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</si>
  <si>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</si>
  <si>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</si>
  <si>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</si>
  <si>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</si>
  <si>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</si>
  <si>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</si>
  <si>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</si>
  <si>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</si>
  <si>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</si>
  <si>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</si>
  <si>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</si>
  <si>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</si>
  <si>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</si>
  <si>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</si>
  <si>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</si>
  <si>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</si>
  <si>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</si>
  <si>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</si>
  <si>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</si>
  <si>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</si>
  <si>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</si>
  <si>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</si>
  <si>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</si>
  <si>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</si>
  <si>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</si>
  <si>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</si>
  <si>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</si>
  <si>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</si>
  <si>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</si>
  <si>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</si>
  <si>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</si>
  <si>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</si>
  <si>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</si>
  <si>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</si>
  <si>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</si>
  <si>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</si>
  <si>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</si>
  <si>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</si>
  <si>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</si>
  <si>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</si>
  <si>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</si>
  <si>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</si>
  <si>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</si>
  <si>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</si>
  <si>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</si>
  <si>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</si>
  <si>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</si>
  <si>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</si>
  <si>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</si>
  <si>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</si>
  <si>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</si>
  <si>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</si>
  <si>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</si>
  <si>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</si>
  <si>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</si>
  <si>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</si>
  <si>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</si>
  <si>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</si>
  <si>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</si>
  <si>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</si>
  <si>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</si>
  <si>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</si>
  <si>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</si>
  <si>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</si>
  <si>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</si>
  <si>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</si>
  <si>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</si>
  <si>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</si>
  <si>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</si>
  <si>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</si>
  <si>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</si>
  <si>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</si>
  <si>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</si>
  <si>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</si>
  <si>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</si>
  <si>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</si>
  <si>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</si>
  <si>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</si>
  <si>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</si>
  <si>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</si>
  <si>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</si>
  <si>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</si>
  <si>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</si>
  <si>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</si>
  <si>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</si>
  <si>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</si>
  <si>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</si>
  <si>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</si>
  <si>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</si>
  <si>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</si>
  <si>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</si>
  <si>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</si>
  <si>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</si>
  <si>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</si>
  <si>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</si>
  <si>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</si>
  <si>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</si>
  <si>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</si>
  <si>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</si>
  <si>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</si>
  <si>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</si>
  <si>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</si>
  <si>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</si>
  <si>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</si>
  <si>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</si>
  <si>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</si>
  <si>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</si>
  <si>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</si>
  <si>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</si>
  <si>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</si>
  <si>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</si>
  <si>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</si>
  <si>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</si>
  <si>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</si>
  <si>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</si>
  <si>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</si>
  <si>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</si>
  <si>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</si>
  <si>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</si>
  <si>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</si>
  <si>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</si>
  <si>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</si>
  <si>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</si>
  <si>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</si>
  <si>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</si>
  <si>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</si>
  <si>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</si>
  <si>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</si>
  <si>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</si>
  <si>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</si>
  <si>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</si>
  <si>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</si>
  <si>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</si>
  <si>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</si>
  <si>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</si>
  <si>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</si>
  <si>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</si>
  <si>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</si>
  <si>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</si>
  <si>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</si>
  <si>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</si>
  <si>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</si>
  <si>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</si>
  <si>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</si>
  <si>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</si>
  <si>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</si>
  <si>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</si>
  <si>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</si>
  <si>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</si>
  <si>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</si>
  <si>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</si>
  <si>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</si>
  <si>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</si>
  <si>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</si>
  <si>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</si>
  <si>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</si>
  <si>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</si>
  <si>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</si>
  <si>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</si>
  <si>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</si>
  <si>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</si>
  <si>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</si>
  <si>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</si>
  <si>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</si>
  <si>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</si>
  <si>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</si>
  <si>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</si>
  <si>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</si>
  <si>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</si>
  <si>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</si>
  <si>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</si>
  <si>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</si>
  <si>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</si>
  <si>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</si>
  <si>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</si>
  <si>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</si>
  <si>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</si>
  <si>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</si>
  <si>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</si>
  <si>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</si>
  <si>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</si>
  <si>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</si>
  <si>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</si>
  <si>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</si>
  <si>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</si>
  <si>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</si>
  <si>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</si>
  <si>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</si>
  <si>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</si>
  <si>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</si>
  <si>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</si>
  <si>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</si>
  <si>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</si>
  <si>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</si>
  <si>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</si>
  <si>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</si>
  <si>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</si>
  <si>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</si>
  <si>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</si>
  <si>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</si>
  <si>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</si>
  <si>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</si>
  <si>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</si>
  <si>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</si>
  <si>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</si>
  <si>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</si>
  <si>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</si>
  <si>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</si>
  <si>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</si>
  <si>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</si>
  <si>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</si>
  <si>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</si>
  <si>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</si>
  <si>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</si>
  <si>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</si>
  <si>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</si>
  <si>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</si>
  <si>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</si>
  <si>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</si>
  <si>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</si>
  <si>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</si>
  <si>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</si>
  <si>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</si>
  <si>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</si>
  <si>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</si>
  <si>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</si>
  <si>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</si>
  <si>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</si>
  <si>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</si>
  <si>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</si>
  <si>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</si>
  <si>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</si>
  <si>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</si>
  <si>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</si>
  <si>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</si>
  <si>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</si>
  <si>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</si>
  <si>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</si>
  <si>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</si>
  <si>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</si>
  <si>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</si>
  <si>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</si>
  <si>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</si>
  <si>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</si>
  <si>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</si>
  <si>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</si>
  <si>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</si>
  <si>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</si>
  <si>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</si>
  <si>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</si>
  <si>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</si>
  <si>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</si>
  <si>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</si>
  <si>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</si>
  <si>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</si>
  <si>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</si>
  <si>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</si>
  <si>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</si>
  <si>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</si>
  <si>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</si>
  <si>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</si>
  <si>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</si>
  <si>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</si>
  <si>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</si>
  <si>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</si>
  <si>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</si>
  <si>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</si>
  <si>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</si>
  <si>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</si>
  <si>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</si>
  <si>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</si>
  <si>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</si>
  <si>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</si>
  <si>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</si>
  <si>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</si>
  <si>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</si>
  <si>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</si>
  <si>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</si>
  <si>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</si>
  <si>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</si>
  <si>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</si>
  <si>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</si>
  <si>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</si>
  <si>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</si>
  <si>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</si>
  <si>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</si>
  <si>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</si>
  <si>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</si>
  <si>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</si>
  <si>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</si>
  <si>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</si>
  <si>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</si>
  <si>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</si>
  <si>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</si>
  <si>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</si>
  <si>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</si>
  <si>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</si>
  <si>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</si>
  <si>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</si>
  <si>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</si>
  <si>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</si>
  <si>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</si>
  <si>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</si>
  <si>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</si>
  <si>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</si>
  <si>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</si>
  <si>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</si>
  <si>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</si>
  <si>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</si>
  <si>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</si>
  <si>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</si>
  <si>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</si>
  <si>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</si>
  <si>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</si>
  <si>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</si>
  <si>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</si>
  <si>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</si>
  <si>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</si>
  <si>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</si>
  <si>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</si>
  <si>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</si>
  <si>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</si>
  <si>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</si>
  <si>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</si>
  <si>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</si>
  <si>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</si>
  <si>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</si>
  <si>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</si>
  <si>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</si>
  <si>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</si>
  <si>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</si>
  <si>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</si>
  <si>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</si>
  <si>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</si>
  <si>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</si>
  <si>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</si>
  <si>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</si>
  <si>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</si>
  <si>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</si>
  <si>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</si>
  <si>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</si>
  <si>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</si>
  <si>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</si>
  <si>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</si>
  <si>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</si>
  <si>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</si>
  <si>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</si>
  <si>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</si>
  <si>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</si>
  <si>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</si>
  <si>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</si>
  <si>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</si>
  <si>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</si>
  <si>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</si>
  <si>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</si>
  <si>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</si>
  <si>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</si>
  <si>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</si>
  <si>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</si>
  <si>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</si>
  <si>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</si>
  <si>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</si>
  <si>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</si>
  <si>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</si>
  <si>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</si>
  <si>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</si>
  <si>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</si>
  <si>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</si>
  <si>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</si>
  <si>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</si>
  <si>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</si>
  <si>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</si>
  <si>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</si>
  <si>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</si>
  <si>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</si>
  <si>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</si>
  <si>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</si>
  <si>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</si>
  <si>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</si>
  <si>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</si>
  <si>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</si>
  <si>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</si>
  <si>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</si>
  <si>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</si>
  <si>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</si>
  <si>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</si>
  <si>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</si>
  <si>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</si>
  <si>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</si>
  <si>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</si>
  <si>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</si>
  <si>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</si>
  <si>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</si>
  <si>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</si>
  <si>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</si>
  <si>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</si>
  <si>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</si>
  <si>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</si>
  <si>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</si>
  <si>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</si>
  <si>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</si>
  <si>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</si>
  <si>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</si>
  <si>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</si>
  <si>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</si>
  <si>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</si>
  <si>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</si>
  <si>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</si>
  <si>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</si>
  <si>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</si>
  <si>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</si>
  <si>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</si>
  <si>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</si>
  <si>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</si>
  <si>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</si>
  <si>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</si>
  <si>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</si>
  <si>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</si>
  <si>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</si>
  <si>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</si>
  <si>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</si>
  <si>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</si>
  <si>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</si>
  <si>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</si>
  <si>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</si>
  <si>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</si>
  <si>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</si>
  <si>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</si>
  <si>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</si>
  <si>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</si>
  <si>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</si>
  <si>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</si>
  <si>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</si>
  <si>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</si>
  <si>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</si>
  <si>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</si>
  <si>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</si>
  <si>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</si>
  <si>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</si>
  <si>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</si>
  <si>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</si>
  <si>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</si>
  <si>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</si>
  <si>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</si>
  <si>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</si>
  <si>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</si>
  <si>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</si>
  <si>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</si>
  <si>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</si>
  <si>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</si>
  <si>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</si>
  <si>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</si>
  <si>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</si>
  <si>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</si>
  <si>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</si>
  <si>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</si>
  <si>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</si>
  <si>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</si>
  <si>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</si>
  <si>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</si>
  <si>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</si>
  <si>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</si>
  <si>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</si>
  <si>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</si>
  <si>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</si>
  <si>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</si>
  <si>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</si>
  <si>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</si>
  <si>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</si>
  <si>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</si>
  <si>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</si>
  <si>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</si>
  <si>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</si>
  <si>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</si>
  <si>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</si>
  <si>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</si>
  <si>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</si>
  <si>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</si>
  <si>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</si>
  <si>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</si>
  <si>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</si>
  <si>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</si>
  <si>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</si>
  <si>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</si>
  <si>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</si>
  <si>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</si>
  <si>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</si>
  <si>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</si>
  <si>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</si>
  <si>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</si>
  <si>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</si>
  <si>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</si>
  <si>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</si>
  <si>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</si>
  <si>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</si>
  <si>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</si>
  <si>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</si>
  <si>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</si>
  <si>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</si>
  <si>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</si>
  <si>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</si>
  <si>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</si>
  <si>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</si>
  <si>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</si>
  <si>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</si>
  <si>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</si>
  <si>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</si>
  <si>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</si>
  <si>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</si>
  <si>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</si>
  <si>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</si>
  <si>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</si>
  <si>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</si>
  <si>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</si>
  <si>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</si>
  <si>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</si>
  <si>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</si>
  <si>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</si>
  <si>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</si>
  <si>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</si>
  <si>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</si>
  <si>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</si>
  <si>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</si>
  <si>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</si>
  <si>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</si>
  <si>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</si>
  <si>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</si>
  <si>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</si>
  <si>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</si>
  <si>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</si>
  <si>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</si>
  <si>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</si>
  <si>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</si>
  <si>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</si>
  <si>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</si>
  <si>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</si>
  <si>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</si>
  <si>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</si>
  <si>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</si>
  <si>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</si>
  <si>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</si>
  <si>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</si>
  <si>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</si>
  <si>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</si>
  <si>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</si>
  <si>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</si>
  <si>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</si>
  <si>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</si>
  <si>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</si>
  <si>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</si>
  <si>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</si>
  <si>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</si>
  <si>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</si>
  <si>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</si>
  <si>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</si>
  <si>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</si>
  <si>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</si>
  <si>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</si>
  <si>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</si>
  <si>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</si>
  <si>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</si>
  <si>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</si>
  <si>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</si>
  <si>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</si>
  <si>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</si>
  <si>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</si>
  <si>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</si>
  <si>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</si>
  <si>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</si>
  <si>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</si>
  <si>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</si>
  <si>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</si>
  <si>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</si>
  <si>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</si>
  <si>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</si>
  <si>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</si>
  <si>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</si>
  <si>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</si>
  <si>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</si>
  <si>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</si>
  <si>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</si>
  <si>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</si>
  <si>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</si>
  <si>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</si>
  <si>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</si>
  <si>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</si>
  <si>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</si>
  <si>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</si>
  <si>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</si>
  <si>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</si>
  <si>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</si>
  <si>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</si>
  <si>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</si>
  <si>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</si>
  <si>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</si>
  <si>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</si>
  <si>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</si>
  <si>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</si>
  <si>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</si>
  <si>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</si>
  <si>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</si>
  <si>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</si>
  <si>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</si>
  <si>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</si>
  <si>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</si>
  <si>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</si>
  <si>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</si>
  <si>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</si>
  <si>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</si>
  <si>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</si>
  <si>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</si>
  <si>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</si>
  <si>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</si>
  <si>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</si>
  <si>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</si>
  <si>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</si>
  <si>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</si>
  <si>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</si>
  <si>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</si>
  <si>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</si>
  <si>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</si>
  <si>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</si>
  <si>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</si>
  <si>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</si>
  <si>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</si>
  <si>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</si>
  <si>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</si>
  <si>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</si>
  <si>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</si>
  <si>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</si>
  <si>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</si>
  <si>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</si>
  <si>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</si>
  <si>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</si>
  <si>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</si>
  <si>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</si>
  <si>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</si>
  <si>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</si>
  <si>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</si>
  <si>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</si>
  <si>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</si>
  <si>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</si>
  <si>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</si>
  <si>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</si>
  <si>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</si>
  <si>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</si>
  <si>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</si>
  <si>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</si>
  <si>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</si>
  <si>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</si>
  <si>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</si>
  <si>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</si>
  <si>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</si>
  <si>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</si>
  <si>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</si>
  <si>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</si>
  <si>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</si>
  <si>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</si>
  <si>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</si>
  <si>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</si>
  <si>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</si>
  <si>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</si>
  <si>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</si>
  <si>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</si>
  <si>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</si>
  <si>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</si>
  <si>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</si>
  <si>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</si>
  <si>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</si>
  <si>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</si>
  <si>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</si>
  <si>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</si>
  <si>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</si>
  <si>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</si>
  <si>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</si>
  <si>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</si>
  <si>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</si>
  <si>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</si>
  <si>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</si>
  <si>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</si>
  <si>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</si>
  <si>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</si>
  <si>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</si>
  <si>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</si>
  <si>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</si>
  <si>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</si>
  <si>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</si>
  <si>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</si>
  <si>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</si>
  <si>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</si>
  <si>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</si>
  <si>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</si>
  <si>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</si>
  <si>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</si>
  <si>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</si>
  <si>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</si>
  <si>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</si>
  <si>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</si>
  <si>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</si>
  <si>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</si>
  <si>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</si>
  <si>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</si>
  <si>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</si>
  <si>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</si>
  <si>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</si>
  <si>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</si>
  <si>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</si>
  <si>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</si>
  <si>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</si>
  <si>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</si>
  <si>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</si>
  <si>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</si>
  <si>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</si>
  <si>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</si>
  <si>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</si>
  <si>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</si>
  <si>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</si>
  <si>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</si>
  <si>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</si>
  <si>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</si>
  <si>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</si>
  <si>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</si>
  <si>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</si>
  <si>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</si>
  <si>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</si>
  <si>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</si>
  <si>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</si>
  <si>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</si>
  <si>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</si>
  <si>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</si>
  <si>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</si>
  <si>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</si>
  <si>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</si>
  <si>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</si>
  <si>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</si>
  <si>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</si>
  <si>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</si>
  <si>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</si>
  <si>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</si>
  <si>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</si>
  <si>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</si>
  <si>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</si>
  <si>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</si>
  <si>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</si>
  <si>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</si>
  <si>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</si>
  <si>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</si>
  <si>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</si>
  <si>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</si>
  <si>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</si>
  <si>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</si>
  <si>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</si>
  <si>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</si>
  <si>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</si>
  <si>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</si>
  <si>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</si>
  <si>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</si>
  <si>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</si>
  <si>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</si>
  <si>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</si>
  <si>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</si>
  <si>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</si>
  <si>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</si>
  <si>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</si>
  <si>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</si>
  <si>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</si>
  <si>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</si>
  <si>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</si>
  <si>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</si>
  <si>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</si>
  <si>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</si>
  <si>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</si>
  <si>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</si>
  <si>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</si>
  <si>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</si>
  <si>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</si>
  <si>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</si>
  <si>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</si>
  <si>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</si>
  <si>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</si>
  <si>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</si>
  <si>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</si>
  <si>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</si>
  <si>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</si>
  <si>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</si>
  <si>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</si>
  <si>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</si>
  <si>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</si>
  <si>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</si>
  <si>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</si>
  <si>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</si>
  <si>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</si>
  <si>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</si>
  <si>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</si>
  <si>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</si>
  <si>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</si>
  <si>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</si>
  <si>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</si>
  <si>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</si>
  <si>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</si>
  <si>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</si>
  <si>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</si>
  <si>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</si>
  <si>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</si>
  <si>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</si>
  <si>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</si>
  <si>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</si>
  <si>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</si>
  <si>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</si>
  <si>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</si>
  <si>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</si>
  <si>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</si>
  <si>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</si>
  <si>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</si>
  <si>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</si>
  <si>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</si>
  <si>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</si>
  <si>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</si>
  <si>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</si>
  <si>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</si>
  <si>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</si>
  <si>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</si>
  <si>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</si>
  <si>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</si>
  <si>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</si>
  <si>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</si>
  <si>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</si>
  <si>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</si>
  <si>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</si>
  <si>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</si>
  <si>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</si>
  <si>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</si>
  <si>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</si>
  <si>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</si>
  <si>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</si>
  <si>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</si>
  <si>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</si>
  <si>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</si>
  <si>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</si>
  <si>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</si>
  <si>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</si>
  <si>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</si>
  <si>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</si>
  <si>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</si>
  <si>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</si>
  <si>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</si>
  <si>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</si>
  <si>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</si>
  <si>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</si>
  <si>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</si>
  <si>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</si>
  <si>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</si>
  <si>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</si>
  <si>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</si>
  <si>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</si>
  <si>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</si>
  <si>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</si>
  <si>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</si>
  <si>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</si>
  <si>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</si>
  <si>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</si>
  <si>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</si>
  <si>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</si>
  <si>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</si>
  <si>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</si>
  <si>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</si>
  <si>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</si>
  <si>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</si>
  <si>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</si>
  <si>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</si>
  <si>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</si>
  <si>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</si>
  <si>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</si>
  <si>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</si>
  <si>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</si>
  <si>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</si>
  <si>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</si>
  <si>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</si>
  <si>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</si>
  <si>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</si>
  <si>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</si>
  <si>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</si>
  <si>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</si>
  <si>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</si>
  <si>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</si>
  <si>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</si>
  <si>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</si>
  <si>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</si>
  <si>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</si>
  <si>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</si>
  <si>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</si>
  <si>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</si>
  <si>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</si>
  <si>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</si>
  <si>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</si>
  <si>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</si>
  <si>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</si>
  <si>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</si>
  <si>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</si>
  <si>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</si>
  <si>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</si>
  <si>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</si>
  <si>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</si>
  <si>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</si>
  <si>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</si>
  <si>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</si>
  <si>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</si>
  <si>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</si>
  <si>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</si>
  <si>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</si>
  <si>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</si>
  <si>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</si>
  <si>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</si>
  <si>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</si>
  <si>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</si>
  <si>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</si>
  <si>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</si>
  <si>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</si>
  <si>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</si>
  <si>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</si>
  <si>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</si>
  <si>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</si>
  <si>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</si>
  <si>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</si>
  <si>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</si>
  <si>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</si>
  <si>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</si>
  <si>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</si>
  <si>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</si>
  <si>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</si>
  <si>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</si>
  <si>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</si>
  <si>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</si>
  <si>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</si>
  <si>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</si>
  <si>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</si>
  <si>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</si>
  <si>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</si>
  <si>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</si>
  <si>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</si>
  <si>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</si>
  <si>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</si>
  <si>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</si>
  <si>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</si>
  <si>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</si>
  <si>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</si>
  <si>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</si>
  <si>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</si>
  <si>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</si>
  <si>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</si>
  <si>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</si>
  <si>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</si>
  <si>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</si>
  <si>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</si>
  <si>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</si>
  <si>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</si>
  <si>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</si>
  <si>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</si>
  <si>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</si>
  <si>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</si>
  <si>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</si>
  <si>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</si>
  <si>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</si>
  <si>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</si>
  <si>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</si>
  <si>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</si>
  <si>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</si>
  <si>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</si>
  <si>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</si>
  <si>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</si>
  <si>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</si>
  <si>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</si>
  <si>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</si>
  <si>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</si>
  <si>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</si>
  <si>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</si>
  <si>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</si>
  <si>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</si>
  <si>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</si>
  <si>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</si>
  <si>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</si>
  <si>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</si>
  <si>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</si>
  <si>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</si>
  <si>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</si>
  <si>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</si>
  <si>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</si>
  <si>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</si>
  <si>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</si>
  <si>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</si>
  <si>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</si>
  <si>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</si>
  <si>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</si>
  <si>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</si>
  <si>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</si>
  <si>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</si>
  <si>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</si>
  <si>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</si>
  <si>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</si>
  <si>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</si>
  <si>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</si>
  <si>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</si>
  <si>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</si>
  <si>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</si>
  <si>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</si>
  <si>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</si>
  <si>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</si>
  <si>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</si>
  <si>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</si>
  <si>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</si>
  <si>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</si>
  <si>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</si>
  <si>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</si>
  <si>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</si>
  <si>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</si>
  <si>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</si>
  <si>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</si>
  <si>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</si>
  <si>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</si>
  <si>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</si>
  <si>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</si>
  <si>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</si>
  <si>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</si>
  <si>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</si>
  <si>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</si>
  <si>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</si>
  <si>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</si>
  <si>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</si>
  <si>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</si>
  <si>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</si>
  <si>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</si>
  <si>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</si>
  <si>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</si>
  <si>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</si>
  <si>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</si>
  <si>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</si>
  <si>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</si>
  <si>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</si>
  <si>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</si>
  <si>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</si>
  <si>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</si>
  <si>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</si>
  <si>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</si>
  <si>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</si>
  <si>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</si>
  <si>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</si>
  <si>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</si>
  <si>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</si>
  <si>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</si>
  <si>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</si>
  <si>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</si>
  <si>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</si>
  <si>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</si>
  <si>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</si>
  <si>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</si>
  <si>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</si>
  <si>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</si>
  <si>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</si>
  <si>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</si>
  <si>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</si>
  <si>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</si>
  <si>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</si>
  <si>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</si>
  <si>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</si>
  <si>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</si>
  <si>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</si>
  <si>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</si>
  <si>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</si>
  <si>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</si>
  <si>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</si>
  <si>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</si>
  <si>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</si>
  <si>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</si>
  <si>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</si>
  <si>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</si>
  <si>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</si>
  <si>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</si>
  <si>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</si>
  <si>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</si>
  <si>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</si>
  <si>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</si>
  <si>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</si>
  <si>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</si>
  <si>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</si>
  <si>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</si>
  <si>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</si>
  <si>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</si>
  <si>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</si>
  <si>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</si>
  <si>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</si>
  <si>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</si>
  <si>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</si>
  <si>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</si>
  <si>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</si>
  <si>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</si>
  <si>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</si>
  <si>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</si>
  <si>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</si>
  <si>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</si>
  <si>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</si>
  <si>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</si>
  <si>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</si>
  <si>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</si>
  <si>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</si>
  <si>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</si>
  <si>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</si>
  <si>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</si>
  <si>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</si>
  <si>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</si>
  <si>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</si>
  <si>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</si>
  <si>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</si>
  <si>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</si>
  <si>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</si>
  <si>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</si>
  <si>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</si>
  <si>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</si>
  <si>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</si>
  <si>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</si>
  <si>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</si>
  <si>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</si>
  <si>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</si>
  <si>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</si>
  <si>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</si>
  <si>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</si>
  <si>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</si>
  <si>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</si>
  <si>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</si>
  <si>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</si>
  <si>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</si>
  <si>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</si>
  <si>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</si>
  <si>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</si>
  <si>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</si>
  <si>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</si>
  <si>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</si>
  <si>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</si>
  <si>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</si>
  <si>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</si>
  <si>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</si>
  <si>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</si>
  <si>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</si>
  <si>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</si>
  <si>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</si>
  <si>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</si>
  <si>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</si>
  <si>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</si>
  <si>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</si>
  <si>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</si>
  <si>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</si>
  <si>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</si>
  <si>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</si>
  <si>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</si>
  <si>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</si>
  <si>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</si>
  <si>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</si>
  <si>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</si>
  <si>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</si>
  <si>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</si>
  <si>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</si>
  <si>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</si>
  <si>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</si>
  <si>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</si>
  <si>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</si>
  <si>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</si>
  <si>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</si>
  <si>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</si>
  <si>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</si>
  <si>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</si>
  <si>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</si>
  <si>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</si>
  <si>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</si>
  <si>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</si>
  <si>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</si>
  <si>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</si>
  <si>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</si>
  <si>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</si>
  <si>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</si>
  <si>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</si>
  <si>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</si>
  <si>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</si>
  <si>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</si>
  <si>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</si>
  <si>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</si>
  <si>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</si>
  <si>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</si>
  <si>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</si>
  <si>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</si>
  <si>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</si>
  <si>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</si>
  <si>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</si>
  <si>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</si>
  <si>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</si>
  <si>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</si>
  <si>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</si>
  <si>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</si>
  <si>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</si>
  <si>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</si>
  <si>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</si>
  <si>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</si>
  <si>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</si>
  <si>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</si>
  <si>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</si>
  <si>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</si>
  <si>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</si>
  <si>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</si>
  <si>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</si>
  <si>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</si>
  <si>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</si>
  <si>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</si>
  <si>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</si>
  <si>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</si>
  <si>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</si>
  <si>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</si>
  <si>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</si>
  <si>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</si>
  <si>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</si>
  <si>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</si>
  <si>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</si>
  <si>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</si>
  <si>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</si>
  <si>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</si>
  <si>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</si>
  <si>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</si>
  <si>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</si>
  <si>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</si>
  <si>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</si>
  <si>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</si>
  <si>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</si>
  <si>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</si>
  <si>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</si>
  <si>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</si>
  <si>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</si>
  <si>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</si>
  <si>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</si>
  <si>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</si>
  <si>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</si>
  <si>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</si>
  <si>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</si>
  <si>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</si>
  <si>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</si>
  <si>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</si>
  <si>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</si>
  <si>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</si>
  <si>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</si>
  <si>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</si>
  <si>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</si>
  <si>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</si>
  <si>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</si>
  <si>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</si>
  <si>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</si>
  <si>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</si>
  <si>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</si>
  <si>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</si>
  <si>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</si>
  <si>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</si>
  <si>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</si>
  <si>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</si>
  <si>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</si>
  <si>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</si>
  <si>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</si>
  <si>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</si>
  <si>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</si>
  <si>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</si>
  <si>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</si>
  <si>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</si>
  <si>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</si>
  <si>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</si>
  <si>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</si>
  <si>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</si>
  <si>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</si>
  <si>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</si>
  <si>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</si>
  <si>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</si>
  <si>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</si>
  <si>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</si>
  <si>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</si>
  <si>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</si>
  <si>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</si>
  <si>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</si>
  <si>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</si>
  <si>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</si>
  <si>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</si>
  <si>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</si>
  <si>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</si>
  <si>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</si>
  <si>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</si>
  <si>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</si>
  <si>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</si>
  <si>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</si>
  <si>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</si>
  <si>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</si>
  <si>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</si>
  <si>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</si>
  <si>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</si>
  <si>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</si>
  <si>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</si>
  <si>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</si>
  <si>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</si>
  <si>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</si>
  <si>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</si>
  <si>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</si>
  <si>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</si>
  <si>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</si>
  <si>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</si>
  <si>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</si>
  <si>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</si>
  <si>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</si>
  <si>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</si>
  <si>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</si>
  <si>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</si>
  <si>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</si>
  <si>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</si>
  <si>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</si>
  <si>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</si>
  <si>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</si>
  <si>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</si>
  <si>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</si>
  <si>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</si>
  <si>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</si>
  <si>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</si>
  <si>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</si>
  <si>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</si>
  <si>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</si>
  <si>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</si>
  <si>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</si>
  <si>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</si>
  <si>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</si>
  <si>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</si>
  <si>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</si>
  <si>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</si>
  <si>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</si>
  <si>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</si>
  <si>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</si>
  <si>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</si>
  <si>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</si>
  <si>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</si>
  <si>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</si>
  <si>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</si>
  <si>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</si>
  <si>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</si>
  <si>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</si>
  <si>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</si>
  <si>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</si>
  <si>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</si>
  <si>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</si>
  <si>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</si>
  <si>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</si>
  <si>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</si>
  <si>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</si>
  <si>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</si>
  <si>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</si>
  <si>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</si>
  <si>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</si>
  <si>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</si>
  <si>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</si>
  <si>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</si>
  <si>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</si>
  <si>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</si>
  <si>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</si>
  <si>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</si>
  <si>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</si>
  <si>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</si>
  <si>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</si>
  <si>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</si>
  <si>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</si>
  <si>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</si>
  <si>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</si>
  <si>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</si>
  <si>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</si>
  <si>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</si>
  <si>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</si>
  <si>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</si>
  <si>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</si>
  <si>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</si>
  <si>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</si>
  <si>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</si>
  <si>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</si>
  <si>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</si>
  <si>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</si>
  <si>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</si>
  <si>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</si>
  <si>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</si>
  <si>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</si>
  <si>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</si>
  <si>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</si>
  <si>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</si>
  <si>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</si>
  <si>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</si>
  <si>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</si>
  <si>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</si>
  <si>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</si>
  <si>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</si>
  <si>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</si>
  <si>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</si>
  <si>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</si>
  <si>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</si>
  <si>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</si>
  <si>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</si>
  <si>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</si>
  <si>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</si>
  <si>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</si>
  <si>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</si>
  <si>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</si>
  <si>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</si>
  <si>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</si>
  <si>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</si>
  <si>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</si>
  <si>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</si>
  <si>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</si>
  <si>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</si>
  <si>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</si>
  <si>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</si>
  <si>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</si>
  <si>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</si>
  <si>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</si>
  <si>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</si>
  <si>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</si>
  <si>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</si>
  <si>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</si>
  <si>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</si>
  <si>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</si>
  <si>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</si>
  <si>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</si>
  <si>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</si>
  <si>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</si>
  <si>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</si>
  <si>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</si>
  <si>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</si>
  <si>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</si>
  <si>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</si>
  <si>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</si>
  <si>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</si>
  <si>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</si>
  <si>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</si>
  <si>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</si>
  <si>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</si>
  <si>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</si>
  <si>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</si>
  <si>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</si>
  <si>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</si>
  <si>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</si>
  <si>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</si>
  <si>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</si>
  <si>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</si>
  <si>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</si>
  <si>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</si>
  <si>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</si>
  <si>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</si>
  <si>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</si>
  <si>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</si>
  <si>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</si>
  <si>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</si>
  <si>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</si>
  <si>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</si>
  <si>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</si>
  <si>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</si>
  <si>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</si>
  <si>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</si>
  <si>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</si>
  <si>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</si>
  <si>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</si>
  <si>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</si>
  <si>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</si>
  <si>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</si>
  <si>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</si>
  <si>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</si>
  <si>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</si>
  <si>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</si>
  <si>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</si>
  <si>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</si>
  <si>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</si>
  <si>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</si>
  <si>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</si>
  <si>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</si>
  <si>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</si>
  <si>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</si>
  <si>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</si>
  <si>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</si>
  <si>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</si>
  <si>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</si>
  <si>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</si>
  <si>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</si>
  <si>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</si>
  <si>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</si>
  <si>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</si>
  <si>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</si>
  <si>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</si>
  <si>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</si>
  <si>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</si>
  <si>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</si>
  <si>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</si>
  <si>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</si>
  <si>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</si>
  <si>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</si>
  <si>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</si>
  <si>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</si>
  <si>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</si>
  <si>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</si>
  <si>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</si>
  <si>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</si>
  <si>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</si>
  <si>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</si>
  <si>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</si>
  <si>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</si>
  <si>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</si>
  <si>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</si>
  <si>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</si>
  <si>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</si>
  <si>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</si>
  <si>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</si>
  <si>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</si>
  <si>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</si>
  <si>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</si>
  <si>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</si>
  <si>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</si>
  <si>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</si>
  <si>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</si>
  <si>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</si>
  <si>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</si>
  <si>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</si>
  <si>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</si>
  <si>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</si>
  <si>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</si>
  <si>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</si>
  <si>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</si>
  <si>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</si>
  <si>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</si>
  <si>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</si>
  <si>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</si>
  <si>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</si>
  <si>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</si>
  <si>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</si>
  <si>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</si>
  <si>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</si>
  <si>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</si>
  <si>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</si>
  <si>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</si>
  <si>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</si>
  <si>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</si>
  <si>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</si>
  <si>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</si>
  <si>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</si>
  <si>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</si>
  <si>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</si>
  <si>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</si>
  <si>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</si>
  <si>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</si>
  <si>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</si>
  <si>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</si>
  <si>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</si>
  <si>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</si>
  <si>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</si>
  <si>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</si>
  <si>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</si>
  <si>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</si>
  <si>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</si>
  <si>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</si>
  <si>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</si>
  <si>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</si>
  <si>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</si>
  <si>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</si>
  <si>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</si>
  <si>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</si>
  <si>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</si>
  <si>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</si>
  <si>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</si>
  <si>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</si>
  <si>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</si>
  <si>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</si>
  <si>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</si>
  <si>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</si>
  <si>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</si>
  <si>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</si>
  <si>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</si>
  <si>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</si>
  <si>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</si>
  <si>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</si>
  <si>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</si>
  <si>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</si>
  <si>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</si>
  <si>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</si>
  <si>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</si>
  <si>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</si>
  <si>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</si>
  <si>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</si>
  <si>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</si>
  <si>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</si>
  <si>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</si>
  <si>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</si>
  <si>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</si>
  <si>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</si>
  <si>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</si>
  <si>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</si>
  <si>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</si>
  <si>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</si>
  <si>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</si>
  <si>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</si>
  <si>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</si>
  <si>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</si>
  <si>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</si>
  <si>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</si>
  <si>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</si>
  <si>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</si>
  <si>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</si>
  <si>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</si>
  <si>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</si>
  <si>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</si>
  <si>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</si>
  <si>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</si>
  <si>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</si>
  <si>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</si>
  <si>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</si>
  <si>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</si>
  <si>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</si>
  <si>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</si>
  <si>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</si>
  <si>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</si>
  <si>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</si>
  <si>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</si>
  <si>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</si>
  <si>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</si>
  <si>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</si>
  <si>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</si>
  <si>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</si>
  <si>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</si>
  <si>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</si>
  <si>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</si>
  <si>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</si>
  <si>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</si>
  <si>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</si>
  <si>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</si>
  <si>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</si>
  <si>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</si>
  <si>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</si>
  <si>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</si>
  <si>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</si>
  <si>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</si>
  <si>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</si>
  <si>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</si>
  <si>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</si>
  <si>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</si>
  <si>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</si>
  <si>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</si>
  <si>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</si>
  <si>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</si>
  <si>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</si>
  <si>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</si>
  <si>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</si>
  <si>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</si>
  <si>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</si>
  <si>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</si>
  <si>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</si>
  <si>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</si>
  <si>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</si>
  <si>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</si>
  <si>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</si>
  <si>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</si>
  <si>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</si>
  <si>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</si>
  <si>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</si>
  <si>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</si>
  <si>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</si>
  <si>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</si>
  <si>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</si>
  <si>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</si>
  <si>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</si>
  <si>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</si>
  <si>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</si>
  <si>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</si>
  <si>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</si>
  <si>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</si>
  <si>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</si>
  <si>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</si>
  <si>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</si>
  <si>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</si>
  <si>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</si>
  <si>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</si>
  <si>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</si>
  <si>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</si>
  <si>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</si>
  <si>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</si>
  <si>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</si>
  <si>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</si>
  <si>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</si>
  <si>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</si>
  <si>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</si>
  <si>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</si>
  <si>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</si>
  <si>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</si>
  <si>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</si>
  <si>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</si>
  <si>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</si>
  <si>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</si>
  <si>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</si>
  <si>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</si>
  <si>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</si>
  <si>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</si>
  <si>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</si>
  <si>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</si>
  <si>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</si>
  <si>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</si>
  <si>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</si>
  <si>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</si>
  <si>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</si>
  <si>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</si>
  <si>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</si>
  <si>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</si>
  <si>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</si>
  <si>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</si>
  <si>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</si>
  <si>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</si>
  <si>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</si>
  <si>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</si>
  <si>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</si>
  <si>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</si>
  <si>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</si>
  <si>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</si>
  <si>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</si>
  <si>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</si>
  <si>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</si>
  <si>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</si>
  <si>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</si>
  <si>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</si>
  <si>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</si>
  <si>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</si>
  <si>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</si>
  <si>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</si>
  <si>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</si>
  <si>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</si>
  <si>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</si>
  <si>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</si>
  <si>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</si>
  <si>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</si>
  <si>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</si>
  <si>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</si>
  <si>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</si>
  <si>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</si>
  <si>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</si>
  <si>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</si>
  <si>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</si>
  <si>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</si>
  <si>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</si>
  <si>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</si>
  <si>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</si>
  <si>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</si>
  <si>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</si>
  <si>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</si>
  <si>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</si>
  <si>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</si>
  <si>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</si>
  <si>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</si>
  <si>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</si>
  <si>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</si>
  <si>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</si>
  <si>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</si>
  <si>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</si>
  <si>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</si>
  <si>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</si>
  <si>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</si>
  <si>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</si>
  <si>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</si>
  <si>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</si>
  <si>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</si>
  <si>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</si>
  <si>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</si>
  <si>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</si>
  <si>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</si>
  <si>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</si>
  <si>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</si>
  <si>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</si>
  <si>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</si>
  <si>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</si>
  <si>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</si>
  <si>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</si>
  <si>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</si>
  <si>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</si>
  <si>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</si>
  <si>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</si>
  <si>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</si>
  <si>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</si>
  <si>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</si>
  <si>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</si>
  <si>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</si>
  <si>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</si>
  <si>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</si>
  <si>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</si>
  <si>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</si>
  <si>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</si>
  <si>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</si>
  <si>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</si>
  <si>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</si>
  <si>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</si>
  <si>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</si>
  <si>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</si>
  <si>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</si>
  <si>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</si>
  <si>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</si>
  <si>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</si>
  <si>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</si>
  <si>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</si>
  <si>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</si>
  <si>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</si>
  <si>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</si>
  <si>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</si>
  <si>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</si>
  <si>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</si>
  <si>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</si>
  <si>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</si>
  <si>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</si>
  <si>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</si>
  <si>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</si>
  <si>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</si>
  <si>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</si>
  <si>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</si>
  <si>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</si>
  <si>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</si>
  <si>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</si>
  <si>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</si>
  <si>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</si>
  <si>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</si>
  <si>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</si>
  <si>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</si>
  <si>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</si>
  <si>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</si>
  <si>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</si>
  <si>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</si>
  <si>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</si>
  <si>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</si>
  <si>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</si>
  <si>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</si>
  <si>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</si>
  <si>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</si>
  <si>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</si>
  <si>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</si>
  <si>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</si>
  <si>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</si>
  <si>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</si>
  <si>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</si>
  <si>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</si>
  <si>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</si>
  <si>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</si>
  <si>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</si>
  <si>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</si>
  <si>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</si>
  <si>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</si>
  <si>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</si>
  <si>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</si>
  <si>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</si>
  <si>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</si>
  <si>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</si>
  <si>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</si>
  <si>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</si>
  <si>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</si>
  <si>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</si>
  <si>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</si>
  <si>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</si>
  <si>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</si>
  <si>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</si>
  <si>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</si>
  <si>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</si>
  <si>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</si>
  <si>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</si>
  <si>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</si>
  <si>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</si>
  <si>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</si>
  <si>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</si>
  <si>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</si>
  <si>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</si>
  <si>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</si>
  <si>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</si>
  <si>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</si>
  <si>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</si>
  <si>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</si>
  <si>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</si>
  <si>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</si>
  <si>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</si>
  <si>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</si>
  <si>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</si>
  <si>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</si>
  <si>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</si>
  <si>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</si>
  <si>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</si>
  <si>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</si>
  <si>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</si>
  <si>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</si>
  <si>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</si>
  <si>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</si>
  <si>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</si>
  <si>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</si>
  <si>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</si>
  <si>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</si>
  <si>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</si>
  <si>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</si>
  <si>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</si>
  <si>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</si>
  <si>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</si>
  <si>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</si>
  <si>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</si>
  <si>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</si>
  <si>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</si>
  <si>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</si>
  <si>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</si>
  <si>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</si>
  <si>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</si>
  <si>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</si>
  <si>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</si>
  <si>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</si>
  <si>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</si>
  <si>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</si>
  <si>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</si>
  <si>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</si>
  <si>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</si>
  <si>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</si>
  <si>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</si>
  <si>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</si>
  <si>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</si>
  <si>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</si>
  <si>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</si>
  <si>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</si>
  <si>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</si>
  <si>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</si>
  <si>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</si>
  <si>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</si>
  <si>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</si>
  <si>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</si>
  <si>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</si>
  <si>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</si>
  <si>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</si>
  <si>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</si>
  <si>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</si>
  <si>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</si>
  <si>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</si>
  <si>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</si>
  <si>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</si>
  <si>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</si>
  <si>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</si>
  <si>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</si>
  <si>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</si>
  <si>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</si>
  <si>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</si>
  <si>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</si>
  <si>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</si>
  <si>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</si>
  <si>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</si>
  <si>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</si>
  <si>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</si>
  <si>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</si>
  <si>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</si>
  <si>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</si>
  <si>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</si>
  <si>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</si>
  <si>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</si>
  <si>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</si>
  <si>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</si>
  <si>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</si>
  <si>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</si>
  <si>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</si>
  <si>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</si>
  <si>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</si>
  <si>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</si>
  <si>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</si>
  <si>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</si>
  <si>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</si>
  <si>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</si>
  <si>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</si>
  <si>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</si>
  <si>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</si>
  <si>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</si>
  <si>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</si>
  <si>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</si>
  <si>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</si>
  <si>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</si>
  <si>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</si>
  <si>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</si>
  <si>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</si>
  <si>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</si>
  <si>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</si>
  <si>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</si>
  <si>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</si>
  <si>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</si>
  <si>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</si>
  <si>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</si>
  <si>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</si>
  <si>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</si>
  <si>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</si>
  <si>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</si>
  <si>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</si>
  <si>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</si>
  <si>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</si>
  <si>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</si>
  <si>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</si>
  <si>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</si>
  <si>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</si>
  <si>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</si>
  <si>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</si>
  <si>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</si>
  <si>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</si>
  <si>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</si>
  <si>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</si>
  <si>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</si>
  <si>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</si>
  <si>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</si>
  <si>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</si>
  <si>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</si>
  <si>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</si>
  <si>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</si>
  <si>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</si>
  <si>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</si>
  <si>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</si>
  <si>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</si>
  <si>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</si>
  <si>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</si>
  <si>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</si>
  <si>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</si>
  <si>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</si>
  <si>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</si>
  <si>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</si>
  <si>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</si>
  <si>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</si>
  <si>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</si>
  <si>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</si>
  <si>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</si>
  <si>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</si>
  <si>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</si>
  <si>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</si>
  <si>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</si>
  <si>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</si>
  <si>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</si>
  <si>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</si>
  <si>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</si>
  <si>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</si>
  <si>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</si>
  <si>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</si>
  <si>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</si>
  <si>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</si>
  <si>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</si>
  <si>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</si>
  <si>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</si>
  <si>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</si>
  <si>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</si>
  <si>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</si>
  <si>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</si>
  <si>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</si>
  <si>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</si>
  <si>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</si>
  <si>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</si>
  <si>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</si>
  <si>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</si>
  <si>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</si>
  <si>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</si>
  <si>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</si>
  <si>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</si>
  <si>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</si>
  <si>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</si>
  <si>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</si>
  <si>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</si>
  <si>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</si>
  <si>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</si>
  <si>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</si>
  <si>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</si>
  <si>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</si>
  <si>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</si>
  <si>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</si>
  <si>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</si>
  <si>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</si>
  <si>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</si>
  <si>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</si>
  <si>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</si>
  <si>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</si>
  <si>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</si>
  <si>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</si>
  <si>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</si>
  <si>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</si>
  <si>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</si>
  <si>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</si>
  <si>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</si>
  <si>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</si>
  <si>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</si>
  <si>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</si>
  <si>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</si>
  <si>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</si>
  <si>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</si>
  <si>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</si>
  <si>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</si>
  <si>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</si>
  <si>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</si>
  <si>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</si>
  <si>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</si>
  <si>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</si>
  <si>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</si>
  <si>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</si>
  <si>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</si>
  <si>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</si>
  <si>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</si>
  <si>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</si>
  <si>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</si>
  <si>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</si>
  <si>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</si>
  <si>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</si>
  <si>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</si>
  <si>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</si>
  <si>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</si>
  <si>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</si>
  <si>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</si>
  <si>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</si>
  <si>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</si>
  <si>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</si>
  <si>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</si>
  <si>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</si>
  <si>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</si>
  <si>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</si>
  <si>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</si>
  <si>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</si>
  <si>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</si>
  <si>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</si>
  <si>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</si>
  <si>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</si>
  <si>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</si>
  <si>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</si>
  <si>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</si>
  <si>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</si>
  <si>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</si>
  <si>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</si>
  <si>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</si>
  <si>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</si>
  <si>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</si>
  <si>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</si>
  <si>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</si>
  <si>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</si>
  <si>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</si>
  <si>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</si>
  <si>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</si>
  <si>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</si>
  <si>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</si>
  <si>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</si>
  <si>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</si>
  <si>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</si>
  <si>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</si>
  <si>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</si>
  <si>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</si>
  <si>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</si>
  <si>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</si>
  <si>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</si>
  <si>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</si>
  <si>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</si>
  <si>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</si>
  <si>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</si>
  <si>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</si>
  <si>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</si>
  <si>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</si>
  <si>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</si>
  <si>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</si>
  <si>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</si>
  <si>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</si>
  <si>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</si>
  <si>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</si>
  <si>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</si>
  <si>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</si>
  <si>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</si>
  <si>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</si>
  <si>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</si>
  <si>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</si>
  <si>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</si>
  <si>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</si>
  <si>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</si>
  <si>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</si>
  <si>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</si>
  <si>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</si>
  <si>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</si>
  <si>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</si>
  <si>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</si>
  <si>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</si>
  <si>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</si>
  <si>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</si>
  <si>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</si>
  <si>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</si>
  <si>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</si>
  <si>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</si>
  <si>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</si>
  <si>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</si>
  <si>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</si>
  <si>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</si>
  <si>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</si>
  <si>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</si>
  <si>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</si>
  <si>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</si>
  <si>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</si>
  <si>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</si>
  <si>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</si>
  <si>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</si>
  <si>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</si>
  <si>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</si>
  <si>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</si>
  <si>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</si>
  <si>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</si>
  <si>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</si>
  <si>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</si>
  <si>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</si>
  <si>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</si>
  <si>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</si>
  <si>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</si>
  <si>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</si>
  <si>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</si>
  <si>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</si>
  <si>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</si>
  <si>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</si>
  <si>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</si>
  <si>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</si>
  <si>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</si>
  <si>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</si>
  <si>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</si>
  <si>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</si>
  <si>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</si>
  <si>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</si>
  <si>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</si>
  <si>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</si>
  <si>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</si>
  <si>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</si>
  <si>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</si>
  <si>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</si>
  <si>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</si>
  <si>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</si>
  <si>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</si>
  <si>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</si>
  <si>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</si>
  <si>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</si>
  <si>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</si>
  <si>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</si>
  <si>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</si>
  <si>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</si>
  <si>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</si>
  <si>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</si>
  <si>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</si>
  <si>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</si>
  <si>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</si>
  <si>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</si>
  <si>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</si>
  <si>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</si>
  <si>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</si>
  <si>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</si>
  <si>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</si>
  <si>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</si>
  <si>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</si>
  <si>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</si>
  <si>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</si>
  <si>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</si>
  <si>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</si>
  <si>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</si>
  <si>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</si>
  <si>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</si>
  <si>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</si>
  <si>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</si>
  <si>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</si>
  <si>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</si>
  <si>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</si>
  <si>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</si>
  <si>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</si>
  <si>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</si>
  <si>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</si>
  <si>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</si>
  <si>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</si>
  <si>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</si>
  <si>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</si>
  <si>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</si>
  <si>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</si>
  <si>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</si>
  <si>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</si>
  <si>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</si>
  <si>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</si>
  <si>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</si>
  <si>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</si>
  <si>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</si>
  <si>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</si>
  <si>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</si>
  <si>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</si>
  <si>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</si>
  <si>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</si>
  <si>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</si>
  <si>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</si>
  <si>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</si>
  <si>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</si>
  <si>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</si>
  <si>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</si>
  <si>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</si>
  <si>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</si>
  <si>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</si>
  <si>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</si>
  <si>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</si>
  <si>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</si>
  <si>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</si>
  <si>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</si>
  <si>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</si>
  <si>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</si>
  <si>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</si>
  <si>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</si>
  <si>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</si>
  <si>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</si>
  <si>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</si>
  <si>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</si>
  <si>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</si>
  <si>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</si>
  <si>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</si>
  <si>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</si>
  <si>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</si>
  <si>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</si>
  <si>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</si>
  <si>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</si>
  <si>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</si>
  <si>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</si>
  <si>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</si>
  <si>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</si>
  <si>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</si>
  <si>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</si>
  <si>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</si>
  <si>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</si>
  <si>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</si>
  <si>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</si>
  <si>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</si>
  <si>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</si>
  <si>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</si>
  <si>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</si>
  <si>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</si>
  <si>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</si>
  <si>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</si>
  <si>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</si>
  <si>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</si>
  <si>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</si>
  <si>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</si>
  <si>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</si>
  <si>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</si>
  <si>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</si>
  <si>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</si>
  <si>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</si>
  <si>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</si>
  <si>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</si>
  <si>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</si>
  <si>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</si>
  <si>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</si>
  <si>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</si>
  <si>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</si>
  <si>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</si>
  <si>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</si>
  <si>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</si>
  <si>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</si>
  <si>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</si>
  <si>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</si>
  <si>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</si>
  <si>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</si>
  <si>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</si>
  <si>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</si>
  <si>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</si>
  <si>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</si>
  <si>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</si>
  <si>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</si>
  <si>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</si>
  <si>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</si>
  <si>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</si>
  <si>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</si>
  <si>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</si>
  <si>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</si>
  <si>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</si>
  <si>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</si>
  <si>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</si>
  <si>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</si>
  <si>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</si>
  <si>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</si>
  <si>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</si>
  <si>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</si>
  <si>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</si>
  <si>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</si>
  <si>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</si>
  <si>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</si>
  <si>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</si>
  <si>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</si>
  <si>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</si>
  <si>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</si>
  <si>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</si>
  <si>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</si>
  <si>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</si>
  <si>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</si>
  <si>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</si>
  <si>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</si>
  <si>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</si>
  <si>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</si>
  <si>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</si>
  <si>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</si>
  <si>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</si>
  <si>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</si>
  <si>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</si>
  <si>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</si>
  <si>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</si>
  <si>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</si>
  <si>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</si>
  <si>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</si>
  <si>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</si>
  <si>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</si>
  <si>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</si>
  <si>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</si>
  <si>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</si>
  <si>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</si>
  <si>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</si>
  <si>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</si>
  <si>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</si>
  <si>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</si>
  <si>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</si>
  <si>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</si>
  <si>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</si>
  <si>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</si>
  <si>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</si>
  <si>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</si>
  <si>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</si>
  <si>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</si>
  <si>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</si>
  <si>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</si>
  <si>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</si>
  <si>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</si>
  <si>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</si>
  <si>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</si>
  <si>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</si>
  <si>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</si>
  <si>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</si>
  <si>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</si>
  <si>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</si>
  <si>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</si>
  <si>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</si>
  <si>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</si>
  <si>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</si>
  <si>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</si>
  <si>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</si>
  <si>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</si>
  <si>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</si>
  <si>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</si>
  <si>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</si>
  <si>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</si>
  <si>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</si>
  <si>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</si>
  <si>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</si>
  <si>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</si>
  <si>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</si>
  <si>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</si>
  <si>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</si>
  <si>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</si>
  <si>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</si>
  <si>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</si>
  <si>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</si>
  <si>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</si>
  <si>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</si>
  <si>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</si>
  <si>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</si>
  <si>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</si>
  <si>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</si>
  <si>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</si>
  <si>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</si>
  <si>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</si>
  <si>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</si>
  <si>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</si>
  <si>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</si>
  <si>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</si>
  <si>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</si>
  <si>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</si>
  <si>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</si>
  <si>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</si>
  <si>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</si>
  <si>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</si>
  <si>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</si>
  <si>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</si>
  <si>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</si>
  <si>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</si>
  <si>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</si>
  <si>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</si>
  <si>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</si>
  <si>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</si>
  <si>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</si>
  <si>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</si>
  <si>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</si>
  <si>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</si>
  <si>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</si>
  <si>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</si>
  <si>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</si>
  <si>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</si>
  <si>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</si>
  <si>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</si>
  <si>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</si>
  <si>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</si>
  <si>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</si>
  <si>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</si>
  <si>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</si>
  <si>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</si>
  <si>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</si>
  <si>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</si>
  <si>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</si>
  <si>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</si>
  <si>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</si>
  <si>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</si>
  <si>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</si>
  <si>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</si>
  <si>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</si>
  <si>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</si>
  <si>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</si>
  <si>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</si>
  <si>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</si>
  <si>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</si>
  <si>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</si>
  <si>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</si>
  <si>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</si>
  <si>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</si>
  <si>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</si>
  <si>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</si>
  <si>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</si>
  <si>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</si>
  <si>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</si>
  <si>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</si>
  <si>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</si>
  <si>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</si>
  <si>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</si>
  <si>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</si>
  <si>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</si>
  <si>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</si>
  <si>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</si>
  <si>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</si>
  <si>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</si>
  <si>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</si>
  <si>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</si>
  <si>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</si>
  <si>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</si>
  <si>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</si>
  <si>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</si>
  <si>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</si>
  <si>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</si>
  <si>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</si>
  <si>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</si>
  <si>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</si>
  <si>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</si>
  <si>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</si>
  <si>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</si>
  <si>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</si>
  <si>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</si>
  <si>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</si>
  <si>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</si>
  <si>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</si>
  <si>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</si>
  <si>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</si>
  <si>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</si>
  <si>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</si>
  <si>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</si>
  <si>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</si>
  <si>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</si>
  <si>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</si>
  <si>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</si>
  <si>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</si>
  <si>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</si>
  <si>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</si>
  <si>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</si>
  <si>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</si>
  <si>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</si>
  <si>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</si>
  <si>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</si>
  <si>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</si>
  <si>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</si>
  <si>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</si>
  <si>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</si>
  <si>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</si>
  <si>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</si>
  <si>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</si>
  <si>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</si>
  <si>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</si>
  <si>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</si>
  <si>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</si>
  <si>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</si>
  <si>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</si>
  <si>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</si>
  <si>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</si>
  <si>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</si>
  <si>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</si>
  <si>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</si>
  <si>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</si>
  <si>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</si>
  <si>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</si>
  <si>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</si>
  <si>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</si>
  <si>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</si>
  <si>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</si>
  <si>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</si>
  <si>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</si>
  <si>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</si>
  <si>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</si>
  <si>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</si>
  <si>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</si>
  <si>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</si>
  <si>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</si>
  <si>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</si>
  <si>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</si>
  <si>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</si>
  <si>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</si>
  <si>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</si>
  <si>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</si>
  <si>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</si>
  <si>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</si>
  <si>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</si>
  <si>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</si>
  <si>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</si>
  <si>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</si>
  <si>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</si>
  <si>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</si>
  <si>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</si>
  <si>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</si>
  <si>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</si>
  <si>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</si>
  <si>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</si>
  <si>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</si>
  <si>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</si>
  <si>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</si>
  <si>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</si>
  <si>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</si>
  <si>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</si>
  <si>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</si>
  <si>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</si>
  <si>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</si>
  <si>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</si>
  <si>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</si>
  <si>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</si>
  <si>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</si>
  <si>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</si>
  <si>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</si>
  <si>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</si>
  <si>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</si>
  <si>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</si>
  <si>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</si>
  <si>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</si>
  <si>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</si>
  <si>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</si>
  <si>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</si>
  <si>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</si>
  <si>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</si>
  <si>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</si>
  <si>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</si>
  <si>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</si>
  <si>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</si>
  <si>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</si>
  <si>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</si>
  <si>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</si>
  <si>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</si>
  <si>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</si>
  <si>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</si>
  <si>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</si>
  <si>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</si>
  <si>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</si>
  <si>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</si>
  <si>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</si>
  <si>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</si>
  <si>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</si>
  <si>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</si>
  <si>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</si>
  <si>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</si>
  <si>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</si>
  <si>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</si>
  <si>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</si>
  <si>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</si>
  <si>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</si>
  <si>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</si>
  <si>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</si>
  <si>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</si>
  <si>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</si>
  <si>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</si>
  <si>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</si>
  <si>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</si>
  <si>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</si>
  <si>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</si>
  <si>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</si>
  <si>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</si>
  <si>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</si>
  <si>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</si>
  <si>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</si>
  <si>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</si>
  <si>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</si>
  <si>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</si>
  <si>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</si>
  <si>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</si>
  <si>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</si>
  <si>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</si>
  <si>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</si>
  <si>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</si>
  <si>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</si>
  <si>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</si>
  <si>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</si>
  <si>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</si>
  <si>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</si>
  <si>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</si>
  <si>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</si>
  <si>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</si>
  <si>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</si>
  <si>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</si>
  <si>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</si>
  <si>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</si>
  <si>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</si>
  <si>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</si>
  <si>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</si>
  <si>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</si>
  <si>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</si>
  <si>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</si>
  <si>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</si>
  <si>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</si>
  <si>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</si>
  <si>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</si>
  <si>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</si>
  <si>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</si>
  <si>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</si>
  <si>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</si>
  <si>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</si>
  <si>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</si>
  <si>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</si>
  <si>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</si>
  <si>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</si>
  <si>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</si>
  <si>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</si>
  <si>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</si>
  <si>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</si>
  <si>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</si>
  <si>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</si>
  <si>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</si>
  <si>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</si>
  <si>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</si>
  <si>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</si>
  <si>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</si>
  <si>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</si>
  <si>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</si>
  <si>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</si>
  <si>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</si>
  <si>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</si>
  <si>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</si>
  <si>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</si>
  <si>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</si>
  <si>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</si>
  <si>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</si>
  <si>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</si>
  <si>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</si>
  <si>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</si>
  <si>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</si>
  <si>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</si>
  <si>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</si>
  <si>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</si>
  <si>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</si>
  <si>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</si>
  <si>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</si>
  <si>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</si>
  <si>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</si>
  <si>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</si>
  <si>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</si>
  <si>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</si>
  <si>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</si>
  <si>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</si>
  <si>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</si>
  <si>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</si>
  <si>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</si>
  <si>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</si>
  <si>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</si>
  <si>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</si>
  <si>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</si>
  <si>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</si>
  <si>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</si>
  <si>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</si>
  <si>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</si>
  <si>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</si>
  <si>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</si>
  <si>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</si>
  <si>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</si>
  <si>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</si>
  <si>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</si>
  <si>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</si>
  <si>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</si>
  <si>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</si>
  <si>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</si>
  <si>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</si>
  <si>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</si>
  <si>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</si>
  <si>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</si>
  <si>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</si>
  <si>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</si>
  <si>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</si>
  <si>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</si>
  <si>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</si>
  <si>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</si>
  <si>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</si>
  <si>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</si>
  <si>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</si>
  <si>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</si>
  <si>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</si>
  <si>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</si>
  <si>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</si>
  <si>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</si>
  <si>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</si>
  <si>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</si>
  <si>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</si>
  <si>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</si>
  <si>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</si>
  <si>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</si>
  <si>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</si>
  <si>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</si>
  <si>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</si>
  <si>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</si>
  <si>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</si>
  <si>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</si>
  <si>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</si>
  <si>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</si>
  <si>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</si>
  <si>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</si>
  <si>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</si>
  <si>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</si>
  <si>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</si>
  <si>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</si>
  <si>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</si>
  <si>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</si>
  <si>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</si>
  <si>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</si>
  <si>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</si>
  <si>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</si>
  <si>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</si>
  <si>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</si>
  <si>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</si>
  <si>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</si>
  <si>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</si>
  <si>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</si>
  <si>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</si>
  <si>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</si>
  <si>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</si>
  <si>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</si>
  <si>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</si>
  <si>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</si>
  <si>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</si>
  <si>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</si>
  <si>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</si>
  <si>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</si>
  <si>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</si>
  <si>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</si>
  <si>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</si>
  <si>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</si>
  <si>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</si>
  <si>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</si>
  <si>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</si>
  <si>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</si>
  <si>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</si>
  <si>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</si>
  <si>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</si>
  <si>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</si>
  <si>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</si>
  <si>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</si>
  <si>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</si>
  <si>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</si>
  <si>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</si>
  <si>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</si>
  <si>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</si>
  <si>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</si>
  <si>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</si>
  <si>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</si>
  <si>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</si>
  <si>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</si>
  <si>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</si>
  <si>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</si>
  <si>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</si>
  <si>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</si>
  <si>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</si>
  <si>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</si>
  <si>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</si>
  <si>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</si>
  <si>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</si>
  <si>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</si>
  <si>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</si>
  <si>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</si>
  <si>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</si>
  <si>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</si>
  <si>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</si>
  <si>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</si>
  <si>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</si>
  <si>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</si>
  <si>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</si>
  <si>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</si>
  <si>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</si>
  <si>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</si>
  <si>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</si>
  <si>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</si>
  <si>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</si>
  <si>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</si>
  <si>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</si>
  <si>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</si>
  <si>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</si>
  <si>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</si>
  <si>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</si>
  <si>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</si>
  <si>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</si>
  <si>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</si>
  <si>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</si>
  <si>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</si>
  <si>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</si>
  <si>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</si>
  <si>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</si>
  <si>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</si>
  <si>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</si>
  <si>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</si>
  <si>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</si>
  <si>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</si>
  <si>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</si>
  <si>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</si>
  <si>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</si>
  <si>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</si>
  <si>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</si>
  <si>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</si>
  <si>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</si>
  <si>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</si>
  <si>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</si>
  <si>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</si>
  <si>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</si>
  <si>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</si>
  <si>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</si>
  <si>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</si>
  <si>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</si>
  <si>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</si>
  <si>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</si>
  <si>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</si>
  <si>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</si>
  <si>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</si>
  <si>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</si>
  <si>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</si>
  <si>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</si>
  <si>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</si>
  <si>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</si>
  <si>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</si>
  <si>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</si>
  <si>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</si>
  <si>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</si>
  <si>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</si>
  <si>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</si>
  <si>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</si>
  <si>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</si>
  <si>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</si>
  <si>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</si>
  <si>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</si>
  <si>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</si>
  <si>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</si>
  <si>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</si>
  <si>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</si>
  <si>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</si>
  <si>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</si>
  <si>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</si>
  <si>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</si>
  <si>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</si>
  <si>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</si>
  <si>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</si>
  <si>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</si>
  <si>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</si>
  <si>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</si>
  <si>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</si>
  <si>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</si>
  <si>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</si>
  <si>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</si>
  <si>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</si>
  <si>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</si>
  <si>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</si>
  <si>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</si>
  <si>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</si>
  <si>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</si>
  <si>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</si>
  <si>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</si>
  <si>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</si>
  <si>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</si>
  <si>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</si>
  <si>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</si>
  <si>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</si>
  <si>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</si>
  <si>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</si>
  <si>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</si>
  <si>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</si>
  <si>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</si>
  <si>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</si>
  <si>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</si>
  <si>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</si>
  <si>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</si>
  <si>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</si>
  <si>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</si>
  <si>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</si>
  <si>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</si>
  <si>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</si>
  <si>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</si>
  <si>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</si>
  <si>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</si>
  <si>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</si>
  <si>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</si>
  <si>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</si>
  <si>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</si>
  <si>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</si>
  <si>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</si>
  <si>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</si>
  <si>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</si>
  <si>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</si>
  <si>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</si>
  <si>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</si>
  <si>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</si>
  <si>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</si>
  <si>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</si>
  <si>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</si>
  <si>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</si>
  <si>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</si>
  <si>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</si>
  <si>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</si>
  <si>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</si>
  <si>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</si>
  <si>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</si>
  <si>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</si>
  <si>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</si>
  <si>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</si>
  <si>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</si>
  <si>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</si>
  <si>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</si>
  <si>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</si>
  <si>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</si>
  <si>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</si>
  <si>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</si>
  <si>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</si>
  <si>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</si>
  <si>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</si>
  <si>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</si>
  <si>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</si>
  <si>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</si>
  <si>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</si>
  <si>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</si>
  <si>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</si>
  <si>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</si>
  <si>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</si>
  <si>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</si>
  <si>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</si>
  <si>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</si>
  <si>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</si>
  <si>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</si>
  <si>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</si>
  <si>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</si>
  <si>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</si>
  <si>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</si>
  <si>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</si>
  <si>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</si>
  <si>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</si>
  <si>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</si>
  <si>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</si>
  <si>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</si>
  <si>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</si>
  <si>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</si>
  <si>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</si>
  <si>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</si>
  <si>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</si>
  <si>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</si>
  <si>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</si>
  <si>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</si>
  <si>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</si>
  <si>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</si>
  <si>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</si>
  <si>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</si>
  <si>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</si>
  <si>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</si>
  <si>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</si>
  <si>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</si>
  <si>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</si>
  <si>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</si>
  <si>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</si>
  <si>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</si>
  <si>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</si>
  <si>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</si>
  <si>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</si>
  <si>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</si>
  <si>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</si>
  <si>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</si>
  <si>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</si>
  <si>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</si>
  <si>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</si>
  <si>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</si>
  <si>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</si>
  <si>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</si>
  <si>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</si>
  <si>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</si>
  <si>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</si>
  <si>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</si>
  <si>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</si>
  <si>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</si>
  <si>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</si>
  <si>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</si>
  <si>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</si>
  <si>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</si>
  <si>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</si>
  <si>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</si>
  <si>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</si>
  <si>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</si>
  <si>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</si>
  <si>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</si>
  <si>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</si>
  <si>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</si>
  <si>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</si>
  <si>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</si>
  <si>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</si>
  <si>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</si>
  <si>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</si>
  <si>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</si>
  <si>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</si>
  <si>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</si>
  <si>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</si>
  <si>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</si>
  <si>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</si>
  <si>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</si>
  <si>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</si>
  <si>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</si>
  <si>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</si>
  <si>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</si>
  <si>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</si>
  <si>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</si>
  <si>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</si>
  <si>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</si>
  <si>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</si>
  <si>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</si>
  <si>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</si>
  <si>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</si>
  <si>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</si>
  <si>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</si>
  <si>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</si>
  <si>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</si>
  <si>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</si>
  <si>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</si>
  <si>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</si>
  <si>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</si>
  <si>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</si>
  <si>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</si>
  <si>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</si>
  <si>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</si>
  <si>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</si>
  <si>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</si>
  <si>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</si>
  <si>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</si>
  <si>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</si>
  <si>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</si>
  <si>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</si>
  <si>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</si>
  <si>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</si>
  <si>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</si>
  <si>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</si>
  <si>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</si>
  <si>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</si>
  <si>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</si>
  <si>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</si>
  <si>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</si>
  <si>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</si>
  <si>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</si>
  <si>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</si>
  <si>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</si>
  <si>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</si>
  <si>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</si>
  <si>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</si>
  <si>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</si>
  <si>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</si>
  <si>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</si>
  <si>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</si>
  <si>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</si>
  <si>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</si>
  <si>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</si>
  <si>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</si>
  <si>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</si>
  <si>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</si>
  <si>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</si>
  <si>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</si>
  <si>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</si>
  <si>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</si>
  <si>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</si>
  <si>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</si>
  <si>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</si>
  <si>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</si>
  <si>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</si>
  <si>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</si>
  <si>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</si>
  <si>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</si>
  <si>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</si>
  <si>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</si>
  <si>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</si>
  <si>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</si>
  <si>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</si>
  <si>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</si>
  <si>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</si>
  <si>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</si>
  <si>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</si>
  <si>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</si>
  <si>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</si>
  <si>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</si>
  <si>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</si>
  <si>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</si>
  <si>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</si>
  <si>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</si>
  <si>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</si>
  <si>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</si>
  <si>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</si>
  <si>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</si>
  <si>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</si>
  <si>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</si>
  <si>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</si>
  <si>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</si>
  <si>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</si>
  <si>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</si>
  <si>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</si>
  <si>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</si>
  <si>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</si>
  <si>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</si>
  <si>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</si>
  <si>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</si>
  <si>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</si>
  <si>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</si>
  <si>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</si>
  <si>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</si>
  <si>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</si>
  <si>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</si>
  <si>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</si>
  <si>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</si>
  <si>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</si>
  <si>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</si>
  <si>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</si>
  <si>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</si>
  <si>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</si>
  <si>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</si>
  <si>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</si>
  <si>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</si>
  <si>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</si>
  <si>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</si>
  <si>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</si>
  <si>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</si>
  <si>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</si>
  <si>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</si>
  <si>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</si>
  <si>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</si>
  <si>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</si>
  <si>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</si>
  <si>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</si>
  <si>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</si>
  <si>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</si>
  <si>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</si>
  <si>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</si>
  <si>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</si>
  <si>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</si>
  <si>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</si>
  <si>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</si>
  <si>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</si>
  <si>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</si>
  <si>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</si>
  <si>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</si>
  <si>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</si>
  <si>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</si>
  <si>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</si>
  <si>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</si>
  <si>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</si>
  <si>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</si>
  <si>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</si>
  <si>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</si>
  <si>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</si>
  <si>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</si>
  <si>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</si>
  <si>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</si>
  <si>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</si>
  <si>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</si>
  <si>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</si>
  <si>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</si>
  <si>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</si>
  <si>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</si>
  <si>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</si>
  <si>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</si>
  <si>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</si>
  <si>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</si>
  <si>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</si>
  <si>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</si>
  <si>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</si>
  <si>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</si>
  <si>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</si>
  <si>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</si>
  <si>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</si>
  <si>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</si>
  <si>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</si>
  <si>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</si>
  <si>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</si>
  <si>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</si>
  <si>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</si>
  <si>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</si>
  <si>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</si>
  <si>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</si>
  <si>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</si>
  <si>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</si>
  <si>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</si>
  <si>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</si>
  <si>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</si>
  <si>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</si>
  <si>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</si>
  <si>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</si>
  <si>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</si>
  <si>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</si>
  <si>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</si>
  <si>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</si>
  <si>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</si>
  <si>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</si>
  <si>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</si>
  <si>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</si>
  <si>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</si>
  <si>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</si>
  <si>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</si>
  <si>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</si>
  <si>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</si>
  <si>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</si>
  <si>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</si>
  <si>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</si>
  <si>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</si>
  <si>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</si>
  <si>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</si>
  <si>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</si>
  <si>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</si>
  <si>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</si>
  <si>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</si>
  <si>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</si>
  <si>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</si>
  <si>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</si>
  <si>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</si>
  <si>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</si>
  <si>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</si>
  <si>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</si>
  <si>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</si>
  <si>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</si>
  <si>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</si>
  <si>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</si>
  <si>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</si>
  <si>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</si>
  <si>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</si>
  <si>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</si>
  <si>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</si>
  <si>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</si>
  <si>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</si>
  <si>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</si>
  <si>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</si>
  <si>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</si>
  <si>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</si>
  <si>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</si>
  <si>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</si>
  <si>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</si>
  <si>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</si>
  <si>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</si>
  <si>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</si>
  <si>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</si>
  <si>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</si>
  <si>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</si>
  <si>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</si>
  <si>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</si>
  <si>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</si>
  <si>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</si>
  <si>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</si>
  <si>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</si>
  <si>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</si>
  <si>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</si>
  <si>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</si>
  <si>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</si>
  <si>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</si>
  <si>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</si>
  <si>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</si>
  <si>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</si>
  <si>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</si>
  <si>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</si>
  <si>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</si>
  <si>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</si>
  <si>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</si>
  <si>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</si>
  <si>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</si>
  <si>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</si>
  <si>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</si>
  <si>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</si>
  <si>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</si>
  <si>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</si>
  <si>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</si>
  <si>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</si>
  <si>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</si>
  <si>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</si>
  <si>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</si>
  <si>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</si>
  <si>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</si>
  <si>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</si>
  <si>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</si>
  <si>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</si>
  <si>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</si>
  <si>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</si>
  <si>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</si>
  <si>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</si>
  <si>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</si>
  <si>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</si>
  <si>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</si>
  <si>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</si>
  <si>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</si>
  <si>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</si>
  <si>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</si>
  <si>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</si>
  <si>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</si>
  <si>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</si>
  <si>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</si>
  <si>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</si>
  <si>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</si>
  <si>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</si>
  <si>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</si>
  <si>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</si>
  <si>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</si>
  <si>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</si>
  <si>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</si>
  <si>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</si>
  <si>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</si>
  <si>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</si>
  <si>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</si>
  <si>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</si>
  <si>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</si>
  <si>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</si>
  <si>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</si>
  <si>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</si>
  <si>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</si>
  <si>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</si>
  <si>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</si>
  <si>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</si>
  <si>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</si>
  <si>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</si>
  <si>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</si>
  <si>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</si>
  <si>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</si>
  <si>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</si>
  <si>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</si>
  <si>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</si>
  <si>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</si>
  <si>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</si>
  <si>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</si>
  <si>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</si>
  <si>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</si>
  <si>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</si>
  <si>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</si>
  <si>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</si>
  <si>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</si>
  <si>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</si>
  <si>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</si>
  <si>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</si>
  <si>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</si>
  <si>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</si>
  <si>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</si>
  <si>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</si>
  <si>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</si>
  <si>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</si>
  <si>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</si>
  <si>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</si>
  <si>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</si>
  <si>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</si>
  <si>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</si>
  <si>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</si>
  <si>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</si>
  <si>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</si>
  <si>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</si>
  <si>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</si>
  <si>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</si>
  <si>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</si>
  <si>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</si>
  <si>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</si>
  <si>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</si>
  <si>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</si>
  <si>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</si>
  <si>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</si>
  <si>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</si>
  <si>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</si>
  <si>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</si>
  <si>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</si>
  <si>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</si>
  <si>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</si>
  <si>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</si>
  <si>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</si>
  <si>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</si>
  <si>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</si>
  <si>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</si>
  <si>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</si>
  <si>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</si>
  <si>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</si>
  <si>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</si>
  <si>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</si>
  <si>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</si>
  <si>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</si>
  <si>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</si>
  <si>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</si>
  <si>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</si>
  <si>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</si>
  <si>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</si>
  <si>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</si>
  <si>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</si>
  <si>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</si>
  <si>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</si>
  <si>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</si>
  <si>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</si>
  <si>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</si>
  <si>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</si>
  <si>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</si>
  <si>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</si>
  <si>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</si>
  <si>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</si>
  <si>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</si>
  <si>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</si>
  <si>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</si>
  <si>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</si>
  <si>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</si>
  <si>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</si>
  <si>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</si>
  <si>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</si>
  <si>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</si>
  <si>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</si>
  <si>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</si>
  <si>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</si>
  <si>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</si>
  <si>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</si>
  <si>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</si>
  <si>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</si>
  <si>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</si>
  <si>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</si>
  <si>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</si>
  <si>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</si>
  <si>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</si>
  <si>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</si>
  <si>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</si>
  <si>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</si>
  <si>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</si>
  <si>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</si>
  <si>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</si>
  <si>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</si>
  <si>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</si>
  <si>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</si>
  <si>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</si>
  <si>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</si>
  <si>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</si>
  <si>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</si>
  <si>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</si>
  <si>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</si>
  <si>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</si>
  <si>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</si>
  <si>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</si>
  <si>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</si>
  <si>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</si>
  <si>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</si>
  <si>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</si>
  <si>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</si>
  <si>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</si>
  <si>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</si>
  <si>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</si>
  <si>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</si>
  <si>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</si>
  <si>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</si>
  <si>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</si>
  <si>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</si>
  <si>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</si>
  <si>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</si>
  <si>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</si>
  <si>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</si>
  <si>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</si>
  <si>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</si>
  <si>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</si>
  <si>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</si>
  <si>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</si>
  <si>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</si>
  <si>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</si>
  <si>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</si>
  <si>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</si>
  <si>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</si>
  <si>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</si>
  <si>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</si>
  <si>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</si>
  <si>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</si>
  <si>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</si>
  <si>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</si>
  <si>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</si>
  <si>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</si>
  <si>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</si>
  <si>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</si>
  <si>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</si>
  <si>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</si>
  <si>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</si>
  <si>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</si>
  <si>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</si>
  <si>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</si>
  <si>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</si>
  <si>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</si>
  <si>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</si>
  <si>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</si>
  <si>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</si>
  <si>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</si>
  <si>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</si>
  <si>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</si>
  <si>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</si>
  <si>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</si>
  <si>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</si>
  <si>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</si>
  <si>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</si>
  <si>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</si>
  <si>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</si>
  <si>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</si>
  <si>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</si>
  <si>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</si>
  <si>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</si>
  <si>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</si>
  <si>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</si>
  <si>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</si>
  <si>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</si>
  <si>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</si>
  <si>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</si>
  <si>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</si>
  <si>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</si>
  <si>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</si>
  <si>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</si>
  <si>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</si>
  <si>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</si>
  <si>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</si>
  <si>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</si>
  <si>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</si>
  <si>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</si>
  <si>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</si>
  <si>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</si>
  <si>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</si>
  <si>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</si>
  <si>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</si>
  <si>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</si>
  <si>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</si>
  <si>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</si>
  <si>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</si>
  <si>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</si>
  <si>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</si>
  <si>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</si>
  <si>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</si>
  <si>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</si>
  <si>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</si>
  <si>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</si>
  <si>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</si>
  <si>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</si>
  <si>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</si>
  <si>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</si>
  <si>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</si>
  <si>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</si>
  <si>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</si>
  <si>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</si>
  <si>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</si>
  <si>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</si>
  <si>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</si>
  <si>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</si>
  <si>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</si>
  <si>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</si>
  <si>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</si>
  <si>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</si>
  <si>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</si>
  <si>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</si>
  <si>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</si>
  <si>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</si>
  <si>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</si>
  <si>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</si>
  <si>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</si>
  <si>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</si>
  <si>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</si>
  <si>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</si>
  <si>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</si>
  <si>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</si>
  <si>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</si>
  <si>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</si>
  <si>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</si>
  <si>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</si>
  <si>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</si>
  <si>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</si>
  <si>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</si>
  <si>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</si>
  <si>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</si>
  <si>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</si>
  <si>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</si>
  <si>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</si>
  <si>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</si>
  <si>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</si>
  <si>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</si>
  <si>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</si>
  <si>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</si>
  <si>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</si>
  <si>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</si>
  <si>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</si>
  <si>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</si>
  <si>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</si>
  <si>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</si>
  <si>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</si>
  <si>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</si>
  <si>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</si>
  <si>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</si>
  <si>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</si>
  <si>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</si>
  <si>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</si>
  <si>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</si>
  <si>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</si>
  <si>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</si>
  <si>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</si>
  <si>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</si>
  <si>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</si>
  <si>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</si>
  <si>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</si>
  <si>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</si>
  <si>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</si>
  <si>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</si>
  <si>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</si>
  <si>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</si>
  <si>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</si>
  <si>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</si>
  <si>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</si>
  <si>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</si>
  <si>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</si>
  <si>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</si>
  <si>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</si>
  <si>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</si>
  <si>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</si>
  <si>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</si>
  <si>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</si>
  <si>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</si>
  <si>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</si>
  <si>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</si>
  <si>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</si>
  <si>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</si>
  <si>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</si>
  <si>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</si>
  <si>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</si>
  <si>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</si>
  <si>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</si>
  <si>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</si>
  <si>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</si>
  <si>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</si>
  <si>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</si>
  <si>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</si>
  <si>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</si>
  <si>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</si>
  <si>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</si>
  <si>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</si>
  <si>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</si>
  <si>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</si>
  <si>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</si>
  <si>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</si>
  <si>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</si>
  <si>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</si>
  <si>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</si>
  <si>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</si>
  <si>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</si>
  <si>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</si>
  <si>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</si>
  <si>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</si>
  <si>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</si>
  <si>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</si>
  <si>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</si>
  <si>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</si>
  <si>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</si>
  <si>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</si>
  <si>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</si>
  <si>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</si>
  <si>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</si>
  <si>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</si>
  <si>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</si>
  <si>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</si>
  <si>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</si>
  <si>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</si>
  <si>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</si>
  <si>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</si>
  <si>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</si>
  <si>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</si>
  <si>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</si>
  <si>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</si>
  <si>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</si>
  <si>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</si>
  <si>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</si>
  <si>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</si>
  <si>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</si>
  <si>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</si>
  <si>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</si>
  <si>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</si>
  <si>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</si>
  <si>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</si>
  <si>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</si>
  <si>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</si>
  <si>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</si>
  <si>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</si>
  <si>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</si>
  <si>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</si>
  <si>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</si>
  <si>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</si>
  <si>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</si>
  <si>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</si>
  <si>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</si>
  <si>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</si>
  <si>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</si>
  <si>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</si>
  <si>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</si>
  <si>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</si>
  <si>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</si>
  <si>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</si>
  <si>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</si>
  <si>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</si>
  <si>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</si>
  <si>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</si>
  <si>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</si>
  <si>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</si>
  <si>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</si>
  <si>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</si>
  <si>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</si>
  <si>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</si>
  <si>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</si>
  <si>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</si>
  <si>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</si>
  <si>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</si>
  <si>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</si>
  <si>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</si>
  <si>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</si>
  <si>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</si>
  <si>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</si>
  <si>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</si>
  <si>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</si>
  <si>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</si>
  <si>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</si>
  <si>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</si>
  <si>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</si>
  <si>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</si>
  <si>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</si>
  <si>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</si>
  <si>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</si>
  <si>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</si>
  <si>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</si>
  <si>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</si>
  <si>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</si>
  <si>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</si>
  <si>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</si>
  <si>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</si>
  <si>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</si>
  <si>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</si>
  <si>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</si>
  <si>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</si>
  <si>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</si>
  <si>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</si>
  <si>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</si>
  <si>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</si>
  <si>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</si>
  <si>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</si>
  <si>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</si>
  <si>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</si>
  <si>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</si>
  <si>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</si>
  <si>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</si>
  <si>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</si>
  <si>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</si>
  <si>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</si>
  <si>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</si>
  <si>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</si>
  <si>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</si>
  <si>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</si>
  <si>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</si>
  <si>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</si>
  <si>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</si>
  <si>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</si>
  <si>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</si>
  <si>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</si>
  <si>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</si>
  <si>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</si>
  <si>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</si>
  <si>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</si>
  <si>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</si>
  <si>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</si>
  <si>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</si>
  <si>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</si>
  <si>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</si>
  <si>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</si>
  <si>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</si>
  <si>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</si>
  <si>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</si>
  <si>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</si>
  <si>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</si>
  <si>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</si>
  <si>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</si>
  <si>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</si>
  <si>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</si>
  <si>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</si>
  <si>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</si>
  <si>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</si>
  <si>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</si>
  <si>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</si>
  <si>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</si>
  <si>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</si>
  <si>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</si>
  <si>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</si>
  <si>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</si>
  <si>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</si>
  <si>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</si>
  <si>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</si>
  <si>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</si>
  <si>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</si>
  <si>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</si>
  <si>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</si>
  <si>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</si>
  <si>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</si>
  <si>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</si>
  <si>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</si>
  <si>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</si>
  <si>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</si>
  <si>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</si>
  <si>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</si>
  <si>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</si>
  <si>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</si>
  <si>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</si>
  <si>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</si>
  <si>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</si>
  <si>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</si>
  <si>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</si>
  <si>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</si>
  <si>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</si>
  <si>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</si>
  <si>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</si>
  <si>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</si>
  <si>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</si>
  <si>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</si>
  <si>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</si>
  <si>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</si>
  <si>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</si>
  <si>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</si>
  <si>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</si>
  <si>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</si>
  <si>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</si>
  <si>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</si>
  <si>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</si>
  <si>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</si>
  <si>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</si>
  <si>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</si>
  <si>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</si>
  <si>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</si>
  <si>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</si>
  <si>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</si>
  <si>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</si>
  <si>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</si>
  <si>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</si>
  <si>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</si>
  <si>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</si>
  <si>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</si>
  <si>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</si>
  <si>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</si>
  <si>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</si>
  <si>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</si>
  <si>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</si>
  <si>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</si>
  <si>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</si>
  <si>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</si>
  <si>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</si>
  <si>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</si>
  <si>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</si>
  <si>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</si>
  <si>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</si>
  <si>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</si>
  <si>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</si>
  <si>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</si>
  <si>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</si>
  <si>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</si>
  <si>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</si>
  <si>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</si>
  <si>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</si>
  <si>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</si>
  <si>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</si>
  <si>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</si>
  <si>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</si>
  <si>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</si>
  <si>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</si>
  <si>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</si>
  <si>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</si>
  <si>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</si>
  <si>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</si>
  <si>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</si>
  <si>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</si>
  <si>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</si>
  <si>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</si>
  <si>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</si>
  <si>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</si>
  <si>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</si>
  <si>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</si>
  <si>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</si>
  <si>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</si>
  <si>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</si>
  <si>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</si>
  <si>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</si>
  <si>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</si>
  <si>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</si>
  <si>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</si>
  <si>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</si>
  <si>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</si>
  <si>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</si>
  <si>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</si>
  <si>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</si>
  <si>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</si>
  <si>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</si>
  <si>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</si>
  <si>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</si>
  <si>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</si>
  <si>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</si>
  <si>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</si>
  <si>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</si>
  <si>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</si>
  <si>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</si>
  <si>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</si>
  <si>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</si>
  <si>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</si>
  <si>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</si>
  <si>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</si>
  <si>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</si>
  <si>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</si>
  <si>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</si>
  <si>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</si>
  <si>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</si>
  <si>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</si>
  <si>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</si>
  <si>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</si>
  <si>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</si>
  <si>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</si>
  <si>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</si>
  <si>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</si>
  <si>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</si>
  <si>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</si>
  <si>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</si>
  <si>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</si>
  <si>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</si>
  <si>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</si>
  <si>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</si>
  <si>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</si>
  <si>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</si>
  <si>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</si>
  <si>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</si>
  <si>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</si>
  <si>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</si>
  <si>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</si>
  <si>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</si>
  <si>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</si>
  <si>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</si>
  <si>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</si>
  <si>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</si>
  <si>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</si>
  <si>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</si>
  <si>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</si>
  <si>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</si>
  <si>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</si>
  <si>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</si>
  <si>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</si>
  <si>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</si>
  <si>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</si>
  <si>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</si>
  <si>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</si>
  <si>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</si>
  <si>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</si>
  <si>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</si>
  <si>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</si>
  <si>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</si>
  <si>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</si>
  <si>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</si>
  <si>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</si>
  <si>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</si>
  <si>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</si>
  <si>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</si>
  <si>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</si>
  <si>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</si>
  <si>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</si>
  <si>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</si>
  <si>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</si>
  <si>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</si>
  <si>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</si>
  <si>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</si>
  <si>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</si>
  <si>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</si>
  <si>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</si>
  <si>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</si>
  <si>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</si>
  <si>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</si>
  <si>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</si>
  <si>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</si>
  <si>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</si>
  <si>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</si>
  <si>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</si>
  <si>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</si>
  <si>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</si>
  <si>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</si>
  <si>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</si>
  <si>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</si>
  <si>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</si>
  <si>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</si>
  <si>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</si>
  <si>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</si>
  <si>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</si>
  <si>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</si>
  <si>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</si>
  <si>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</si>
  <si>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</si>
  <si>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</si>
  <si>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</si>
  <si>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</si>
  <si>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</si>
  <si>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</si>
  <si>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</si>
  <si>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</si>
  <si>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</si>
  <si>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</si>
  <si>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</si>
  <si>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</si>
  <si>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</si>
  <si>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</si>
  <si>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</si>
  <si>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</si>
  <si>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</si>
  <si>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</si>
  <si>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</si>
  <si>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</si>
  <si>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</si>
  <si>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</si>
  <si>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</si>
  <si>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</si>
  <si>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</si>
  <si>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</si>
  <si>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</si>
  <si>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</si>
  <si>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</si>
  <si>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</si>
  <si>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</si>
  <si>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</si>
  <si>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</si>
  <si>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</si>
  <si>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</si>
  <si>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</si>
  <si>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</si>
  <si>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</si>
  <si>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</si>
  <si>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</si>
  <si>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</si>
  <si>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</si>
  <si>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</si>
  <si>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</si>
  <si>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</si>
  <si>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</si>
  <si>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</si>
  <si>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</si>
  <si>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</si>
  <si>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</si>
  <si>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</si>
  <si>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</si>
  <si>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</si>
  <si>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</si>
  <si>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</si>
  <si>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</si>
  <si>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</si>
  <si>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</si>
  <si>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</si>
  <si>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</si>
  <si>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</si>
  <si>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</si>
  <si>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</si>
  <si>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</si>
  <si>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</si>
  <si>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</si>
  <si>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</si>
  <si>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</si>
  <si>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</si>
  <si>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</si>
  <si>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</si>
  <si>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</si>
  <si>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</si>
  <si>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</si>
  <si>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</si>
  <si>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</si>
  <si>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</si>
  <si>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</si>
  <si>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</si>
  <si>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</si>
  <si>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</si>
  <si>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</si>
  <si>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</si>
  <si>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</si>
  <si>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</si>
  <si>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</si>
  <si>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</si>
  <si>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</si>
  <si>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</si>
  <si>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</si>
  <si>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</si>
  <si>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</si>
  <si>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</si>
  <si>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</si>
  <si>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</si>
  <si>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</si>
  <si>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</si>
  <si>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</si>
  <si>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</si>
  <si>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</si>
  <si>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</si>
  <si>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</si>
  <si>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</si>
  <si>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</si>
  <si>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</si>
  <si>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</si>
  <si>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</si>
  <si>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</si>
  <si>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</si>
  <si>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</si>
  <si>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</si>
  <si>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</si>
  <si>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</si>
  <si>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</si>
  <si>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</si>
  <si>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</si>
  <si>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</si>
  <si>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</si>
  <si>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</si>
  <si>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</si>
  <si>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</si>
  <si>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</si>
  <si>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</si>
  <si>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</si>
  <si>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</si>
  <si>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</si>
  <si>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</si>
  <si>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</si>
  <si>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</si>
  <si>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</si>
  <si>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</si>
  <si>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</si>
  <si>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</si>
  <si>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</si>
  <si>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</si>
  <si>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</si>
  <si>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</si>
  <si>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</si>
  <si>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</si>
  <si>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</si>
  <si>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</si>
  <si>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</si>
  <si>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</si>
  <si>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</si>
  <si>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</si>
  <si>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</si>
  <si>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</si>
  <si>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</si>
  <si>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</si>
  <si>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</si>
  <si>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</si>
  <si>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</si>
  <si>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</si>
  <si>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</si>
  <si>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</si>
  <si>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</si>
  <si>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</si>
  <si>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</si>
  <si>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</si>
  <si>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</si>
  <si>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</si>
  <si>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</si>
  <si>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</si>
  <si>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</si>
  <si>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</si>
  <si>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</si>
  <si>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</si>
  <si>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</si>
  <si>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</si>
  <si>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</si>
  <si>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</si>
  <si>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</si>
  <si>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</si>
  <si>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</si>
  <si>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</si>
  <si>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</si>
  <si>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</si>
  <si>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</si>
  <si>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</si>
  <si>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</si>
  <si>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</si>
  <si>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</si>
  <si>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</si>
  <si>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</si>
  <si>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</si>
  <si>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</si>
  <si>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</si>
  <si>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</si>
  <si>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</si>
  <si>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</si>
  <si>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</si>
  <si>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</si>
  <si>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</si>
  <si>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</si>
  <si>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</si>
  <si>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</si>
  <si>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</si>
  <si>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</si>
  <si>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</si>
  <si>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</si>
  <si>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</si>
  <si>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</si>
  <si>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</si>
  <si>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</si>
  <si>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</si>
  <si>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</si>
  <si>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</si>
  <si>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</si>
  <si>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</si>
  <si>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</si>
  <si>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</si>
  <si>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</si>
  <si>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</si>
  <si>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</si>
  <si>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</si>
  <si>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</si>
  <si>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</si>
  <si>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</si>
  <si>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</si>
  <si>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</si>
  <si>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</si>
  <si>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</si>
  <si>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</si>
  <si>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</si>
  <si>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</si>
  <si>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</si>
  <si>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</si>
  <si>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</si>
  <si>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</si>
  <si>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</si>
  <si>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</si>
  <si>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</si>
  <si>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</si>
  <si>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</si>
  <si>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</si>
  <si>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</si>
  <si>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</si>
  <si>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</si>
  <si>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</si>
  <si>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</si>
  <si>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</si>
  <si>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</si>
  <si>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</si>
  <si>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</si>
  <si>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</si>
  <si>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</si>
  <si>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</si>
  <si>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</si>
  <si>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</si>
  <si>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</si>
  <si>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</si>
  <si>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</si>
  <si>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</si>
  <si>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</si>
  <si>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</si>
  <si>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</si>
  <si>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</si>
  <si>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</si>
  <si>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</si>
  <si>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</si>
  <si>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</si>
  <si>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</si>
  <si>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</si>
  <si>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</si>
  <si>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</si>
  <si>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</si>
  <si>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</si>
  <si>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</si>
  <si>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</si>
  <si>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</si>
  <si>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</si>
  <si>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</si>
  <si>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</si>
  <si>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</si>
  <si>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</si>
  <si>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</si>
  <si>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</si>
  <si>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</si>
  <si>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</si>
  <si>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</si>
  <si>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</si>
  <si>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</si>
  <si>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</si>
  <si>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</si>
  <si>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</si>
  <si>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</si>
  <si>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</si>
  <si>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</si>
  <si>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</si>
  <si>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</si>
  <si>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</si>
  <si>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</si>
  <si>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</si>
  <si>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</si>
  <si>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</si>
  <si>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</si>
  <si>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</si>
  <si>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</si>
  <si>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</si>
  <si>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</si>
  <si>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</si>
  <si>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</si>
  <si>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</si>
  <si>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</si>
  <si>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</si>
  <si>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</si>
  <si>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</si>
  <si>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</si>
  <si>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</si>
  <si>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</si>
  <si>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</si>
  <si>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</si>
  <si>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</si>
  <si>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</si>
  <si>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</si>
  <si>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</si>
  <si>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</si>
  <si>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</si>
  <si>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</si>
  <si>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</si>
  <si>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</si>
  <si>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</si>
  <si>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</si>
  <si>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</si>
  <si>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</si>
  <si>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</si>
  <si>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</si>
  <si>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</si>
  <si>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</si>
  <si>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</si>
  <si>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</si>
  <si>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</si>
  <si>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</si>
  <si>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</si>
  <si>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</si>
  <si>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</si>
  <si>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</si>
  <si>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</si>
  <si>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</si>
  <si>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</si>
  <si>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</si>
  <si>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</si>
  <si>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</si>
  <si>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</si>
  <si>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</si>
  <si>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</si>
  <si>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</si>
  <si>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</si>
  <si>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</si>
  <si>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</si>
  <si>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</si>
  <si>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</si>
  <si>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</si>
  <si>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</si>
  <si>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</si>
  <si>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</si>
  <si>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</si>
  <si>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</si>
  <si>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</si>
  <si>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</si>
  <si>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</si>
  <si>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</si>
  <si>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</si>
  <si>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</si>
  <si>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</si>
  <si>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</si>
  <si>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</si>
  <si>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</si>
  <si>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</si>
  <si>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</si>
  <si>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</si>
  <si>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</si>
  <si>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</si>
  <si>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</si>
  <si>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</si>
  <si>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</si>
  <si>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</si>
  <si>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</si>
  <si>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</si>
  <si>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</si>
  <si>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</si>
  <si>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</si>
  <si>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</si>
  <si>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</si>
  <si>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</si>
  <si>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</si>
  <si>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</si>
  <si>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</si>
  <si>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</si>
  <si>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</si>
  <si>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</si>
  <si>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</si>
  <si>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</si>
  <si>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</si>
  <si>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</si>
  <si>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</si>
  <si>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</si>
  <si>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</si>
  <si>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</si>
  <si>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</si>
  <si>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</si>
  <si>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</si>
  <si>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</si>
  <si>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</si>
  <si>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</si>
  <si>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</si>
  <si>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</si>
  <si>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</si>
  <si>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</si>
  <si>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</si>
  <si>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</si>
  <si>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</si>
  <si>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</si>
  <si>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</si>
  <si>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</si>
  <si>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</si>
  <si>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</si>
  <si>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</si>
  <si>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</si>
  <si>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</si>
  <si>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</si>
  <si>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</si>
  <si>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</si>
  <si>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</si>
  <si>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</si>
  <si>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</si>
  <si>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</si>
  <si>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</si>
  <si>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</si>
  <si>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</si>
  <si>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</si>
  <si>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</si>
  <si>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</si>
  <si>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</si>
  <si>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</si>
  <si>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</si>
  <si>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</si>
  <si>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</si>
  <si>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</si>
  <si>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</si>
  <si>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</si>
  <si>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</si>
  <si>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</si>
  <si>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</si>
  <si>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</si>
  <si>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</si>
  <si>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</si>
  <si>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</si>
  <si>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</si>
  <si>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</si>
  <si>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</si>
  <si>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</si>
  <si>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</si>
  <si>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</si>
  <si>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</si>
  <si>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</si>
  <si>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</si>
  <si>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</si>
  <si>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</si>
  <si>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</si>
  <si>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</si>
  <si>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</si>
  <si>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</si>
  <si>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</si>
  <si>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</si>
  <si>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</si>
  <si>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</si>
  <si>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</si>
  <si>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</si>
  <si>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</si>
  <si>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</si>
  <si>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</si>
  <si>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</si>
  <si>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</si>
  <si>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</si>
  <si>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</si>
  <si>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</si>
  <si>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</si>
  <si>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</si>
  <si>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</si>
  <si>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</si>
  <si>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</si>
  <si>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</si>
  <si>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</si>
  <si>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</si>
  <si>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</si>
  <si>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</si>
  <si>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</si>
  <si>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</si>
  <si>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</si>
  <si>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</si>
  <si>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</si>
  <si>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</si>
  <si>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</si>
  <si>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</si>
  <si>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</si>
  <si>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</si>
  <si>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</si>
  <si>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</si>
  <si>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</si>
  <si>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</si>
  <si>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</si>
  <si>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</si>
  <si>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</si>
  <si>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</si>
  <si>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</si>
  <si>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</si>
  <si>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</si>
  <si>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</si>
  <si>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</si>
  <si>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</si>
  <si>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</si>
  <si>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</si>
  <si>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</si>
  <si>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</si>
  <si>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</si>
  <si>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</si>
  <si>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</si>
  <si>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</si>
  <si>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</si>
  <si>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</si>
  <si>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</si>
  <si>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</si>
  <si>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</si>
  <si>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</si>
  <si>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</si>
  <si>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</si>
  <si>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</si>
  <si>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</si>
  <si>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</si>
  <si>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</si>
  <si>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</si>
  <si>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</si>
  <si>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</si>
  <si>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</si>
  <si>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</si>
  <si>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</si>
  <si>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</si>
  <si>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</si>
  <si>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</si>
  <si>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</si>
  <si>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</si>
  <si>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</si>
  <si>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</si>
  <si>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</si>
  <si>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</si>
  <si>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</si>
  <si>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</si>
  <si>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</si>
  <si>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</si>
  <si>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</si>
  <si>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</si>
  <si>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</si>
  <si>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</si>
  <si>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</si>
  <si>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</si>
  <si>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</si>
  <si>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</si>
  <si>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</si>
  <si>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</si>
  <si>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</si>
  <si>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</si>
  <si>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</si>
  <si>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</si>
  <si>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</si>
  <si>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</si>
  <si>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</si>
  <si>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</si>
  <si>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</si>
  <si>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</si>
  <si>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</si>
  <si>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</si>
  <si>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</si>
  <si>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</si>
  <si>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</si>
  <si>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</si>
  <si>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</si>
  <si>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</si>
  <si>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</si>
  <si>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</si>
  <si>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</si>
  <si>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</si>
  <si>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</si>
  <si>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</si>
  <si>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</si>
  <si>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</si>
  <si>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</si>
  <si>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</si>
  <si>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</si>
  <si>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</si>
  <si>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</si>
  <si>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</si>
  <si>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</si>
  <si>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</si>
  <si>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</si>
  <si>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</si>
  <si>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</si>
  <si>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</si>
  <si>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</si>
  <si>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</si>
  <si>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</si>
  <si>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</si>
  <si>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</si>
  <si>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</si>
  <si>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</si>
  <si>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</si>
  <si>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</si>
  <si>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</si>
  <si>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</si>
  <si>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</si>
  <si>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</si>
  <si>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</si>
  <si>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</si>
  <si>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</si>
  <si>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</si>
  <si>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</si>
  <si>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</si>
  <si>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</si>
  <si>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</si>
  <si>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</si>
  <si>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</si>
  <si>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</si>
  <si>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</si>
  <si>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</si>
  <si>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</si>
  <si>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</si>
  <si>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</si>
  <si>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</si>
  <si>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</si>
  <si>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</si>
  <si>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</si>
  <si>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</si>
  <si>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</si>
  <si>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</si>
  <si>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</si>
  <si>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</si>
  <si>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</si>
  <si>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</si>
  <si>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</si>
  <si>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</si>
  <si>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</si>
  <si>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</si>
  <si>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</si>
  <si>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</si>
  <si>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</si>
  <si>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</si>
  <si>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</si>
  <si>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</si>
  <si>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</si>
  <si>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</si>
  <si>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</si>
  <si>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</si>
  <si>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</si>
  <si>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</si>
  <si>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</si>
  <si>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</si>
  <si>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</si>
  <si>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</si>
  <si>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</si>
  <si>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</si>
  <si>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</si>
  <si>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</si>
  <si>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</si>
  <si>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</si>
  <si>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</si>
  <si>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</si>
  <si>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</si>
  <si>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</si>
  <si>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</si>
  <si>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</si>
  <si>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</si>
  <si>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</si>
  <si>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</si>
  <si>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</si>
  <si>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</si>
  <si>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</si>
  <si>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</si>
  <si>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</si>
  <si>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</si>
  <si>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</si>
  <si>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</si>
  <si>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</si>
  <si>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</si>
  <si>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</si>
  <si>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</si>
  <si>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</si>
  <si>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</si>
  <si>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</si>
  <si>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</si>
  <si>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</si>
  <si>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</si>
  <si>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</si>
  <si>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</si>
  <si>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</si>
  <si>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</si>
  <si>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</si>
  <si>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</si>
  <si>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</si>
  <si>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</si>
  <si>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</si>
  <si>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</si>
  <si>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</si>
  <si>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</si>
  <si>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</si>
  <si>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</si>
  <si>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</si>
  <si>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</si>
  <si>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</si>
  <si>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</si>
  <si>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</si>
  <si>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</si>
  <si>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</si>
  <si>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</si>
  <si>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</si>
  <si>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</si>
  <si>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</si>
  <si>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</si>
  <si>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</si>
  <si>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</si>
  <si>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</si>
  <si>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</si>
  <si>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</si>
  <si>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</si>
  <si>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</si>
  <si>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</si>
  <si>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</si>
  <si>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</si>
  <si>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</si>
  <si>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</si>
  <si>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</si>
  <si>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</si>
  <si>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</si>
  <si>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</si>
  <si>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</si>
  <si>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</si>
  <si>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</si>
  <si>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</si>
  <si>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</si>
  <si>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</si>
  <si>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</si>
  <si>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</si>
  <si>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</si>
  <si>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</si>
  <si>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</si>
  <si>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</si>
  <si>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</si>
  <si>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</si>
  <si>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</si>
  <si>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</si>
  <si>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</si>
  <si>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</si>
  <si>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</si>
  <si>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</si>
  <si>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</si>
  <si>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</si>
  <si>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</si>
  <si>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</si>
  <si>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</si>
  <si>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</si>
  <si>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</si>
  <si>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</si>
  <si>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</si>
  <si>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</si>
  <si>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</si>
  <si>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</si>
  <si>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</si>
  <si>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</si>
  <si>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</si>
  <si>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</si>
  <si>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</si>
  <si>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</si>
  <si>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</si>
  <si>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</si>
  <si>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</si>
  <si>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</si>
  <si>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</si>
  <si>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</si>
  <si>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</si>
  <si>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</si>
  <si>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</si>
  <si>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</si>
  <si>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</si>
  <si>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</si>
  <si>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</si>
  <si>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</si>
  <si>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</si>
  <si>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</si>
  <si>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</si>
  <si>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</si>
  <si>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</si>
  <si>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</si>
  <si>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</si>
  <si>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</si>
  <si>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</si>
  <si>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</si>
  <si>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</si>
  <si>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</si>
  <si>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</si>
  <si>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</si>
  <si>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</si>
  <si>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</si>
  <si>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</si>
  <si>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</si>
  <si>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</si>
  <si>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</si>
  <si>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</si>
  <si>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</si>
  <si>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</si>
  <si>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</si>
  <si>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</si>
  <si>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</si>
  <si>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</si>
  <si>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</si>
  <si>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</si>
  <si>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</si>
  <si>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</si>
  <si>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</si>
  <si>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</si>
  <si>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</si>
  <si>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</si>
  <si>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</si>
  <si>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</si>
  <si>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</si>
  <si>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</si>
  <si>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</si>
  <si>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</si>
  <si>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</si>
  <si>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</si>
  <si>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</si>
  <si>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</si>
  <si>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</si>
  <si>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</si>
  <si>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</si>
  <si>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</si>
  <si>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</si>
  <si>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</si>
  <si>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</si>
  <si>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</si>
  <si>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</si>
  <si>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</si>
  <si>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</si>
  <si>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</si>
  <si>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</si>
  <si>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</si>
  <si>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</si>
  <si>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</si>
  <si>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</si>
  <si>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</si>
  <si>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</si>
  <si>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</si>
  <si>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</si>
  <si>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</si>
  <si>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</si>
  <si>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</si>
  <si>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</si>
  <si>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</si>
  <si>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</si>
  <si>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</si>
  <si>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</si>
  <si>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</si>
  <si>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</si>
  <si>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</si>
  <si>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</si>
  <si>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</si>
  <si>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</si>
  <si>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</si>
  <si>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</si>
  <si>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</si>
  <si>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</si>
  <si>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</si>
  <si>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</si>
  <si>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</si>
  <si>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</si>
  <si>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</si>
  <si>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</si>
  <si>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</si>
  <si>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</si>
  <si>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</si>
  <si>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</si>
  <si>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</si>
  <si>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</si>
  <si>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</si>
  <si>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</si>
  <si>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</si>
  <si>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</si>
  <si>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</si>
  <si>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</si>
  <si>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</si>
  <si>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</si>
  <si>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</si>
  <si>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</si>
  <si>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</si>
  <si>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</si>
  <si>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</si>
  <si>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</si>
  <si>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</si>
  <si>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</si>
  <si>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</si>
  <si>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</si>
  <si>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</si>
  <si>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</si>
  <si>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</si>
  <si>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</si>
  <si>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</si>
  <si>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</si>
  <si>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</si>
  <si>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</si>
  <si>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</si>
  <si>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</si>
  <si>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</si>
  <si>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</si>
  <si>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</si>
  <si>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</si>
  <si>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</si>
  <si>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</si>
  <si>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</si>
  <si>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</si>
  <si>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</si>
  <si>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</si>
  <si>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</si>
  <si>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</si>
  <si>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</si>
  <si>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</si>
  <si>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</si>
  <si>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</si>
  <si>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</si>
  <si>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</si>
  <si>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</si>
  <si>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</si>
  <si>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</si>
  <si>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</si>
  <si>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</si>
  <si>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</si>
  <si>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</si>
  <si>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</si>
  <si>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</si>
  <si>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</si>
  <si>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</si>
  <si>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</si>
  <si>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</si>
  <si>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</si>
  <si>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</si>
  <si>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</si>
  <si>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</si>
  <si>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</si>
  <si>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</si>
  <si>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</si>
  <si>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</si>
  <si>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</si>
  <si>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</si>
  <si>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</si>
  <si>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</si>
  <si>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</si>
  <si>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</si>
  <si>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</si>
  <si>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</si>
  <si>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</si>
  <si>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</si>
  <si>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</si>
  <si>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</si>
  <si>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</si>
  <si>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</si>
  <si>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</si>
  <si>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</si>
  <si>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</si>
  <si>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</si>
  <si>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</si>
  <si>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</si>
  <si>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</si>
  <si>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</si>
  <si>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</si>
  <si>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</si>
  <si>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</si>
  <si>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</si>
  <si>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</si>
  <si>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</si>
  <si>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</si>
  <si>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</si>
  <si>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</si>
  <si>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</si>
  <si>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</si>
  <si>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</si>
  <si>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</si>
  <si>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</si>
  <si>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</si>
  <si>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</si>
  <si>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</si>
  <si>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</si>
  <si>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</si>
  <si>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</si>
  <si>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</si>
  <si>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</si>
  <si>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</si>
  <si>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</si>
  <si>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</si>
  <si>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</si>
  <si>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</si>
  <si>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</si>
  <si>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</si>
  <si>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</si>
  <si>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</si>
  <si>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</si>
  <si>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</si>
  <si>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</si>
  <si>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</si>
  <si>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</si>
  <si>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</si>
  <si>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</si>
  <si>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</si>
  <si>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</si>
  <si>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</si>
  <si>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</si>
  <si>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</si>
  <si>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</si>
  <si>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</si>
  <si>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</si>
  <si>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</si>
  <si>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</si>
  <si>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</si>
  <si>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</si>
  <si>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</si>
  <si>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</si>
  <si>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</si>
  <si>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</si>
  <si>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</si>
  <si>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</si>
  <si>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</si>
  <si>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</si>
  <si>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</si>
  <si>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</si>
  <si>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</si>
  <si>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</si>
  <si>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</si>
  <si>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</si>
  <si>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</si>
  <si>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</si>
  <si>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</si>
  <si>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</si>
  <si>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</si>
  <si>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</si>
  <si>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</si>
  <si>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</si>
  <si>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</si>
  <si>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</si>
  <si>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</si>
  <si>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</si>
  <si>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</si>
  <si>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</si>
  <si>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</si>
  <si>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</si>
  <si>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</si>
  <si>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</si>
  <si>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</si>
  <si>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</si>
  <si>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</si>
  <si>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</si>
  <si>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</si>
  <si>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</si>
  <si>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</si>
  <si>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</si>
  <si>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</si>
  <si>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</si>
  <si>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</si>
  <si>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</si>
  <si>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</si>
  <si>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</si>
  <si>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</si>
  <si>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</si>
  <si>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</si>
  <si>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</si>
  <si>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</si>
  <si>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</si>
  <si>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</si>
  <si>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</si>
  <si>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</si>
  <si>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</si>
  <si>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</si>
  <si>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</si>
  <si>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</si>
  <si>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</si>
  <si>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</si>
  <si>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</si>
  <si>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</si>
  <si>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</si>
  <si>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</si>
  <si>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</si>
  <si>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</si>
  <si>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</si>
  <si>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</si>
  <si>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</si>
  <si>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</si>
  <si>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</si>
  <si>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</si>
  <si>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</si>
  <si>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</si>
  <si>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</si>
  <si>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</si>
  <si>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</si>
  <si>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</si>
  <si>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</si>
  <si>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</si>
  <si>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</si>
  <si>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</si>
  <si>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</si>
  <si>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</si>
  <si>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</si>
  <si>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</si>
  <si>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</si>
  <si>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</si>
  <si>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</si>
  <si>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</si>
  <si>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</si>
  <si>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</si>
  <si>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</si>
  <si>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</si>
  <si>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</si>
  <si>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</si>
  <si>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</si>
  <si>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</si>
  <si>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</si>
  <si>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</si>
  <si>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</si>
  <si>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</si>
  <si>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</si>
  <si>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</si>
  <si>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</si>
  <si>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</si>
  <si>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</si>
  <si>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</si>
  <si>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</si>
  <si>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</si>
  <si>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</si>
  <si>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</si>
  <si>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</si>
  <si>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</si>
  <si>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</si>
  <si>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</si>
  <si>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</si>
  <si>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</si>
  <si>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</si>
  <si>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</si>
  <si>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</si>
  <si>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</si>
  <si>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</si>
  <si>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</si>
  <si>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</si>
  <si>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</si>
  <si>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</si>
  <si>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</si>
  <si>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</si>
  <si>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</si>
  <si>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</si>
  <si>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</si>
  <si>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</si>
  <si>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</si>
  <si>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</si>
  <si>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</si>
  <si>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</si>
  <si>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</si>
  <si>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</si>
  <si>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</si>
  <si>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</si>
  <si>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</si>
  <si>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</si>
  <si>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</si>
  <si>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</si>
  <si>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</si>
  <si>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</si>
  <si>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</si>
  <si>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</si>
  <si>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</si>
  <si>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</si>
  <si>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</si>
  <si>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</si>
  <si>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</si>
  <si>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</si>
  <si>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</si>
  <si>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</si>
  <si>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</si>
  <si>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</si>
  <si>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</si>
  <si>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</si>
  <si>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</si>
  <si>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</si>
  <si>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</si>
  <si>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</si>
  <si>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</si>
  <si>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</si>
  <si>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</si>
  <si>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</si>
  <si>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</si>
  <si>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</si>
  <si>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</si>
  <si>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</si>
  <si>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</si>
  <si>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</si>
  <si>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</si>
  <si>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</si>
  <si>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</si>
  <si>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</si>
  <si>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</si>
  <si>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</si>
  <si>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</si>
  <si>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</si>
  <si>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</si>
  <si>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</si>
  <si>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</si>
  <si>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</si>
  <si>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</si>
  <si>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</si>
  <si>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</si>
  <si>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</si>
  <si>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</si>
  <si>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</si>
  <si>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</si>
  <si>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</si>
  <si>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</si>
  <si>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</si>
  <si>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</si>
  <si>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</si>
  <si>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</si>
  <si>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</si>
  <si>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</si>
  <si>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</si>
  <si>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</si>
  <si>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</si>
  <si>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</si>
  <si>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</si>
  <si>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</si>
  <si>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</si>
  <si>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</si>
  <si>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</si>
  <si>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</si>
  <si>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</si>
  <si>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</si>
  <si>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</si>
  <si>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</si>
  <si>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</si>
  <si>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</si>
  <si>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</si>
  <si>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</si>
  <si>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</si>
  <si>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</si>
  <si>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</si>
  <si>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</si>
  <si>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</si>
  <si>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</si>
  <si>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</si>
  <si>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</si>
  <si>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</si>
  <si>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</si>
  <si>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</si>
  <si>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</si>
  <si>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</si>
  <si>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</si>
  <si>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</si>
  <si>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</si>
  <si>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</si>
  <si>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</si>
  <si>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</si>
  <si>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</si>
  <si>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</si>
  <si>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</si>
  <si>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</si>
  <si>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</si>
  <si>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</si>
  <si>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</si>
  <si>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</si>
  <si>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</si>
  <si>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</si>
  <si>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</si>
  <si>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</si>
  <si>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</si>
  <si>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</si>
  <si>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</si>
  <si>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</si>
  <si>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</si>
  <si>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</si>
  <si>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</si>
  <si>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</si>
  <si>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</si>
  <si>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</si>
  <si>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</si>
  <si>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</si>
  <si>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</si>
  <si>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</si>
  <si>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</si>
  <si>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</si>
  <si>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</si>
  <si>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</si>
  <si>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</si>
  <si>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</si>
  <si>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</si>
  <si>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</si>
  <si>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</si>
  <si>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</si>
  <si>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</si>
  <si>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</si>
  <si>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</si>
  <si>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</si>
  <si>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</si>
  <si>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</si>
  <si>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</si>
  <si>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</si>
  <si>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</si>
  <si>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</si>
  <si>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</si>
  <si>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</si>
  <si>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</si>
  <si>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</si>
  <si>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</si>
  <si>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</si>
  <si>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</si>
  <si>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</si>
  <si>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</si>
  <si>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</si>
  <si>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</si>
  <si>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</si>
  <si>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</si>
  <si>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</si>
  <si>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</si>
  <si>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</si>
  <si>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</si>
  <si>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</si>
  <si>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</si>
  <si>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</si>
  <si>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</si>
  <si>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</si>
  <si>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</si>
  <si>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</si>
  <si>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</si>
  <si>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</si>
  <si>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</si>
  <si>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</si>
  <si>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</si>
  <si>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</si>
  <si>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</si>
  <si>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</si>
  <si>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</si>
  <si>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</si>
  <si>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</si>
  <si>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</si>
  <si>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</si>
  <si>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</si>
  <si>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</si>
  <si>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</si>
  <si>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</si>
  <si>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</si>
  <si>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</si>
  <si>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</si>
  <si>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</si>
  <si>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</si>
  <si>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</si>
  <si>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</si>
  <si>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</si>
  <si>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</si>
  <si>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</si>
  <si>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</si>
  <si>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</si>
  <si>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</si>
  <si>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</si>
  <si>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</si>
  <si>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</si>
  <si>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</si>
  <si>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</si>
  <si>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</si>
  <si>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</si>
  <si>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</si>
  <si>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</si>
  <si>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</si>
  <si>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</si>
  <si>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</si>
  <si>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</si>
  <si>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</si>
  <si>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</si>
  <si>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</si>
  <si>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</si>
  <si>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</si>
  <si>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</si>
  <si>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</si>
  <si>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</si>
  <si>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</si>
  <si>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</si>
  <si>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</si>
  <si>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</si>
  <si>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</si>
  <si>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</si>
  <si>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</si>
  <si>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</si>
  <si>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</si>
  <si>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</si>
  <si>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</si>
  <si>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</si>
  <si>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</si>
  <si>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</si>
  <si>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</si>
  <si>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</si>
  <si>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</si>
  <si>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</si>
  <si>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</si>
  <si>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</si>
  <si>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</si>
  <si>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</si>
  <si>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</si>
  <si>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</si>
  <si>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</si>
  <si>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</si>
  <si>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</si>
  <si>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</si>
  <si>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</si>
  <si>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</si>
  <si>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</si>
  <si>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</si>
  <si>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</si>
  <si>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</si>
  <si>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</si>
  <si>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</si>
  <si>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</si>
  <si>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</si>
  <si>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</si>
  <si>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</si>
  <si>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</si>
  <si>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</si>
  <si>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</si>
  <si>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</si>
  <si>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</si>
  <si>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</si>
  <si>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</si>
  <si>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</si>
  <si>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</si>
  <si>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</si>
  <si>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</si>
  <si>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</si>
  <si>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</si>
  <si>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</si>
  <si>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</si>
  <si>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</si>
  <si>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</si>
  <si>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</si>
  <si>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</si>
  <si>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</si>
  <si>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</si>
  <si>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</si>
  <si>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</si>
  <si>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</si>
  <si>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</si>
  <si>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</si>
  <si>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</si>
  <si>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</si>
  <si>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</si>
  <si>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</si>
  <si>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</si>
  <si>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</si>
  <si>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</si>
  <si>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</si>
  <si>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</si>
  <si>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</si>
  <si>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</si>
  <si>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</si>
  <si>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</si>
  <si>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</si>
  <si>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</si>
  <si>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</si>
  <si>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</si>
  <si>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</si>
  <si>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</si>
  <si>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</si>
  <si>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</si>
  <si>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</si>
  <si>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</si>
  <si>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</si>
  <si>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</si>
  <si>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</si>
  <si>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</si>
  <si>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</si>
  <si>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</si>
  <si>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</si>
  <si>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</si>
  <si>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</si>
  <si>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</si>
  <si>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</si>
  <si>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</si>
  <si>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</si>
  <si>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</si>
  <si>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</si>
  <si>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</si>
  <si>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</si>
  <si>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</si>
  <si>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</si>
  <si>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</si>
  <si>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</si>
  <si>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</si>
  <si>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</si>
  <si>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</si>
  <si>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</si>
  <si>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</si>
  <si>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</si>
  <si>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</si>
  <si>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</si>
  <si>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</si>
  <si>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</si>
  <si>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</si>
  <si>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</si>
  <si>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</si>
  <si>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</si>
  <si>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</si>
  <si>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</si>
  <si>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</si>
  <si>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</si>
  <si>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</si>
  <si>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</si>
  <si>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</si>
  <si>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</si>
  <si>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</si>
  <si>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</si>
  <si>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</si>
  <si>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</si>
  <si>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</si>
  <si>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</si>
  <si>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</si>
  <si>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</si>
  <si>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</si>
  <si>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</si>
  <si>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</si>
  <si>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</si>
  <si>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</si>
  <si>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</si>
  <si>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</si>
  <si>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</si>
  <si>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</si>
  <si>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</si>
  <si>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</si>
  <si>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</si>
  <si>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</si>
  <si>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</si>
  <si>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</si>
  <si>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</si>
  <si>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</si>
  <si>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</si>
  <si>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</si>
  <si>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</si>
  <si>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</si>
  <si>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</si>
  <si>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</si>
  <si>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</si>
  <si>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</si>
  <si>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</si>
  <si>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</si>
  <si>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</si>
  <si>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</si>
  <si>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</si>
  <si>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</si>
  <si>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</si>
  <si>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</si>
  <si>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</si>
  <si>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</si>
  <si>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</si>
  <si>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</si>
  <si>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</si>
  <si>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</si>
  <si>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</si>
  <si>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</si>
  <si>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</si>
  <si>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</si>
  <si>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</si>
  <si>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</si>
  <si>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</si>
  <si>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</si>
  <si>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</si>
  <si>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</si>
  <si>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</si>
  <si>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</si>
  <si>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</si>
  <si>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</si>
  <si>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</si>
  <si>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</si>
  <si>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</si>
  <si>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</si>
  <si>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</si>
  <si>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</si>
  <si>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</si>
  <si>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</si>
  <si>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</si>
  <si>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</si>
  <si>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</si>
  <si>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</si>
  <si>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</si>
  <si>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</si>
  <si>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</si>
  <si>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</si>
  <si>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</si>
  <si>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</si>
  <si>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</si>
  <si>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</si>
  <si>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</si>
  <si>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</si>
  <si>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</si>
  <si>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</si>
  <si>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</si>
  <si>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</si>
  <si>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</si>
  <si>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</si>
  <si>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</si>
  <si>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</si>
  <si>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</si>
  <si>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</si>
  <si>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</si>
  <si>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</si>
  <si>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</si>
  <si>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</si>
  <si>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</si>
  <si>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</si>
  <si>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</si>
  <si>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</si>
  <si>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</si>
  <si>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</si>
  <si>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</si>
  <si>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</si>
  <si>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</si>
  <si>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</si>
  <si>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</si>
  <si>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</si>
  <si>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</si>
  <si>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</si>
  <si>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</si>
  <si>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</si>
  <si>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</si>
  <si>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</si>
  <si>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</si>
  <si>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</si>
  <si>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</si>
  <si>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</si>
  <si>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</si>
  <si>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</si>
  <si>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</si>
  <si>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</si>
  <si>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</si>
  <si>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</si>
  <si>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</si>
  <si>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</si>
  <si>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</si>
  <si>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</si>
  <si>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</si>
  <si>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</si>
  <si>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</si>
  <si>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</si>
  <si>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</si>
  <si>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</si>
  <si>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</si>
  <si>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</si>
  <si>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</si>
  <si>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</si>
  <si>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</si>
  <si>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</si>
  <si>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</si>
  <si>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</si>
  <si>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</si>
  <si>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</si>
  <si>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</si>
  <si>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</si>
  <si>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</si>
  <si>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</si>
  <si>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</si>
  <si>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</si>
  <si>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</si>
  <si>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</si>
  <si>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</si>
  <si>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</si>
  <si>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</si>
  <si>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</si>
  <si>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</si>
  <si>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</si>
  <si>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</si>
  <si>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</si>
  <si>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</si>
  <si>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</si>
  <si>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</si>
  <si>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</si>
  <si>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</si>
  <si>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</si>
  <si>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</si>
  <si>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</si>
  <si>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</si>
  <si>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</si>
  <si>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</si>
  <si>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</si>
  <si>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</si>
  <si>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</si>
  <si>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</si>
  <si>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</si>
  <si>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</si>
  <si>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</si>
  <si>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</si>
  <si>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</si>
  <si>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</si>
  <si>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</si>
  <si>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</si>
  <si>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</si>
  <si>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</si>
  <si>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</si>
  <si>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</si>
  <si>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</si>
  <si>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</si>
  <si>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</si>
  <si>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</si>
  <si>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</si>
  <si>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</si>
  <si>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</si>
  <si>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</si>
  <si>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</si>
  <si>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</si>
  <si>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</si>
  <si>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</si>
  <si>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</si>
  <si>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</si>
  <si>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</si>
  <si>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</si>
  <si>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</si>
  <si>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</si>
  <si>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</si>
  <si>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</si>
  <si>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</si>
  <si>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</si>
  <si>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</si>
  <si>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</si>
  <si>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</si>
  <si>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</si>
  <si>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</si>
  <si>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</si>
  <si>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</si>
  <si>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</si>
  <si>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</si>
  <si>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</si>
  <si>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</si>
  <si>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</si>
  <si>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</si>
  <si>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</si>
  <si>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</si>
  <si>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</si>
  <si>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</si>
  <si>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</si>
  <si>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</si>
  <si>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</si>
  <si>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</si>
  <si>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</si>
  <si>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</si>
  <si>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</si>
  <si>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</si>
  <si>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</si>
  <si>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</si>
  <si>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</si>
  <si>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</si>
  <si>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</si>
  <si>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</si>
  <si>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</si>
  <si>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</si>
  <si>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</si>
  <si>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</si>
  <si>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</si>
  <si>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</si>
  <si>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</si>
  <si>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</si>
  <si>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</si>
  <si>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</si>
  <si>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</si>
  <si>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</si>
  <si>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</si>
  <si>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</si>
  <si>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</si>
  <si>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</si>
  <si>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</si>
  <si>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</si>
  <si>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</si>
  <si>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</si>
  <si>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</si>
  <si>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</si>
  <si>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</si>
  <si>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</si>
  <si>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</si>
  <si>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</si>
  <si>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</si>
  <si>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</si>
  <si>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</si>
  <si>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</si>
  <si>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</si>
  <si>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</si>
  <si>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</si>
  <si>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</si>
  <si>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</si>
  <si>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</si>
  <si>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</si>
  <si>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</si>
  <si>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</si>
  <si>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</si>
  <si>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</si>
  <si>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</si>
  <si>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</si>
  <si>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</si>
  <si>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</si>
  <si>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</si>
  <si>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</si>
  <si>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</si>
  <si>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</si>
  <si>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</si>
  <si>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</si>
  <si>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</si>
  <si>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</si>
  <si>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</si>
  <si>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</si>
  <si>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</si>
  <si>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</si>
  <si>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</si>
  <si>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</si>
  <si>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</si>
  <si>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</si>
  <si>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</si>
  <si>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</si>
  <si>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</si>
  <si>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</si>
  <si>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</si>
  <si>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</si>
  <si>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</si>
  <si>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</si>
  <si>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</si>
  <si>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</si>
  <si>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</si>
  <si>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</si>
  <si>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</si>
  <si>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</si>
  <si>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</si>
  <si>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</si>
  <si>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</si>
  <si>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</si>
  <si>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</si>
  <si>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</si>
  <si>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</si>
  <si>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</si>
  <si>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</si>
  <si>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</si>
  <si>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</si>
  <si>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</si>
  <si>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</si>
  <si>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</si>
  <si>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</si>
  <si>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</si>
  <si>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</si>
  <si>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</si>
  <si>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</si>
  <si>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</si>
  <si>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</si>
  <si>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</si>
  <si>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</si>
  <si>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</si>
  <si>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</si>
  <si>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</si>
  <si>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</si>
  <si>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</si>
  <si>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</si>
  <si>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</si>
  <si>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</si>
  <si>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</si>
  <si>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</si>
  <si>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</si>
  <si>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</si>
  <si>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</si>
  <si>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</si>
  <si>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</si>
  <si>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</si>
  <si>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</si>
  <si>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</si>
  <si>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</si>
  <si>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</si>
  <si>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</si>
  <si>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</si>
  <si>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</si>
  <si>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</si>
  <si>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</si>
  <si>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</si>
  <si>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</si>
  <si>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</si>
  <si>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</si>
  <si>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</si>
  <si>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</si>
  <si>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</si>
  <si>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</si>
  <si>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</si>
  <si>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</si>
  <si>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</si>
  <si>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</si>
  <si>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</si>
  <si>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</si>
  <si>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</si>
  <si>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</si>
  <si>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</si>
  <si>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</si>
  <si>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</si>
  <si>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</si>
  <si>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</si>
  <si>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</si>
  <si>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</si>
  <si>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</si>
  <si>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</si>
  <si>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</si>
  <si>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</si>
  <si>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</si>
  <si>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</si>
  <si>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</si>
  <si>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</si>
  <si>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</si>
  <si>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</si>
  <si>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</si>
  <si>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</si>
  <si>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</si>
  <si>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</si>
  <si>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</si>
  <si>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</si>
  <si>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</si>
  <si>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</si>
  <si>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</si>
  <si>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</si>
  <si>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</si>
  <si>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</si>
  <si>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</si>
  <si>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</si>
  <si>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</si>
  <si>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</si>
  <si>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</si>
  <si>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</si>
  <si>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</si>
  <si>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</si>
  <si>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</si>
  <si>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</si>
  <si>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</si>
  <si>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</si>
  <si>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</si>
  <si>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</si>
  <si>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</si>
  <si>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</si>
  <si>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</si>
  <si>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</si>
  <si>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</si>
  <si>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</si>
  <si>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</si>
  <si>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</si>
  <si>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</si>
  <si>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</si>
  <si>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</si>
  <si>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</si>
  <si>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</si>
  <si>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</si>
  <si>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</si>
  <si>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</si>
  <si>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</si>
  <si>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</si>
  <si>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</si>
  <si>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</si>
  <si>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</si>
  <si>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</si>
  <si>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</si>
  <si>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</si>
  <si>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</si>
  <si>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</si>
  <si>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</si>
  <si>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</si>
  <si>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</si>
  <si>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</si>
  <si>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</si>
  <si>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</si>
  <si>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</si>
  <si>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</si>
  <si>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</si>
  <si>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</si>
  <si>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</si>
  <si>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</si>
  <si>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</si>
  <si>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</si>
  <si>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</si>
  <si>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</si>
  <si>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</si>
  <si>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</si>
  <si>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</si>
  <si>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</si>
  <si>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</si>
  <si>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</si>
  <si>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</si>
  <si>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</si>
  <si>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</si>
  <si>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</si>
  <si>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</si>
  <si>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</si>
  <si>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</si>
  <si>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</si>
  <si>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</si>
  <si>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</si>
  <si>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</si>
  <si>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</si>
  <si>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</si>
  <si>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</si>
  <si>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</si>
  <si>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</si>
  <si>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</si>
  <si>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</si>
  <si>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</si>
  <si>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</si>
  <si>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</si>
  <si>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</si>
  <si>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</si>
  <si>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</si>
  <si>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</si>
  <si>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</si>
  <si>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</si>
  <si>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</si>
  <si>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</si>
  <si>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</si>
  <si>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</si>
  <si>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</si>
  <si>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</si>
  <si>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</si>
  <si>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</si>
  <si>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</si>
  <si>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</si>
  <si>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</si>
  <si>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</si>
  <si>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</si>
  <si>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</si>
  <si>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</si>
  <si>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</si>
  <si>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</si>
  <si>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</si>
  <si>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</si>
  <si>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</si>
  <si>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</si>
  <si>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</si>
  <si>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</si>
  <si>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</si>
  <si>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</si>
  <si>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</si>
  <si>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</si>
  <si>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</si>
  <si>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</si>
  <si>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</si>
  <si>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</si>
  <si>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</si>
  <si>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</si>
  <si>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</si>
  <si>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</si>
  <si>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</si>
  <si>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</si>
  <si>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</si>
  <si>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</si>
  <si>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</si>
  <si>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</si>
  <si>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</si>
  <si>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</si>
  <si>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</si>
  <si>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</si>
  <si>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</si>
  <si>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</si>
  <si>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</si>
  <si>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</si>
  <si>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</si>
  <si>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</si>
  <si>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</si>
  <si>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</si>
  <si>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</si>
  <si>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</si>
  <si>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</si>
  <si>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</si>
  <si>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</si>
  <si>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</si>
  <si>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</si>
  <si>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</si>
  <si>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</si>
  <si>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</si>
  <si>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</si>
  <si>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</si>
  <si>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</si>
  <si>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</si>
  <si>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</si>
  <si>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</si>
  <si>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</si>
  <si>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</si>
  <si>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</si>
  <si>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</si>
  <si>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</si>
  <si>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</si>
  <si>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</si>
  <si>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</si>
  <si>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</si>
  <si>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</si>
  <si>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</si>
  <si>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</si>
  <si>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</si>
  <si>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</si>
  <si>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</si>
  <si>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</si>
  <si>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</si>
  <si>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</si>
  <si>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</si>
  <si>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</si>
  <si>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</si>
  <si>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</si>
  <si>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</si>
  <si>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</si>
  <si>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</si>
  <si>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</si>
  <si>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</si>
  <si>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</si>
  <si>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</si>
  <si>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</si>
  <si>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</si>
  <si>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</si>
  <si>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</si>
  <si>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</si>
  <si>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</si>
  <si>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</si>
  <si>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</si>
  <si>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</si>
  <si>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</si>
  <si>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</si>
  <si>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</si>
  <si>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</si>
  <si>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</si>
  <si>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</si>
  <si>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</si>
  <si>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</si>
  <si>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</si>
  <si>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</si>
  <si>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</si>
  <si>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</si>
  <si>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</si>
  <si>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</si>
  <si>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</si>
  <si>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</si>
  <si>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</si>
  <si>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</si>
  <si>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</si>
  <si>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</si>
  <si>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</si>
  <si>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</si>
  <si>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</si>
  <si>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</si>
  <si>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</si>
  <si>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</si>
  <si>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</si>
  <si>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</si>
  <si>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</si>
  <si>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</si>
  <si>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</si>
  <si>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</si>
  <si>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</si>
  <si>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</si>
  <si>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</si>
  <si>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</si>
  <si>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</si>
  <si>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</si>
  <si>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</si>
  <si>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</si>
  <si>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</si>
  <si>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</si>
  <si>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</si>
  <si>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</si>
  <si>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</si>
  <si>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</si>
  <si>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</si>
  <si>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</si>
  <si>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</si>
  <si>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</si>
  <si>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</si>
  <si>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</si>
  <si>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</si>
  <si>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</si>
  <si>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</si>
  <si>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</si>
  <si>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</si>
  <si>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</si>
  <si>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</si>
  <si>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</si>
  <si>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</si>
  <si>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</si>
  <si>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</si>
  <si>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</si>
  <si>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</si>
  <si>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</si>
  <si>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</si>
  <si>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</si>
  <si>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</si>
  <si>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</si>
  <si>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</si>
  <si>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</si>
  <si>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</si>
  <si>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</si>
  <si>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</si>
  <si>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</si>
  <si>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</si>
  <si>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</si>
  <si>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</si>
  <si>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</si>
  <si>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</si>
  <si>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</si>
  <si>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</si>
  <si>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</si>
  <si>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</si>
  <si>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</si>
  <si>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</si>
  <si>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</si>
  <si>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</si>
  <si>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</si>
  <si>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</si>
  <si>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</si>
  <si>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</si>
  <si>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</si>
  <si>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</si>
  <si>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</si>
  <si>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</si>
  <si>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</si>
  <si>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</si>
  <si>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</si>
  <si>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</si>
  <si>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</si>
  <si>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</si>
  <si>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</si>
  <si>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</si>
  <si>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</si>
  <si>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</si>
  <si>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</si>
  <si>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</si>
  <si>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</si>
  <si>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</si>
  <si>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</si>
  <si>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</si>
  <si>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</si>
  <si>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</si>
  <si>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</si>
  <si>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</si>
  <si>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</si>
  <si>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</si>
  <si>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</si>
  <si>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</si>
  <si>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</si>
  <si>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</si>
  <si>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</si>
  <si>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</si>
  <si>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</si>
  <si>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</si>
  <si>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</si>
  <si>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</si>
  <si>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</si>
  <si>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</si>
  <si>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</si>
  <si>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</si>
  <si>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</si>
  <si>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</si>
  <si>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</si>
  <si>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</si>
  <si>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</si>
  <si>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</si>
  <si>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</si>
  <si>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</si>
  <si>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</si>
  <si>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</si>
  <si>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</si>
  <si>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</si>
  <si>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</si>
  <si>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</si>
  <si>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</si>
  <si>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</si>
  <si>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</si>
  <si>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</si>
  <si>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</si>
  <si>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</si>
  <si>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</si>
  <si>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</si>
  <si>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</si>
  <si>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</si>
  <si>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</si>
  <si>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</si>
  <si>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</si>
  <si>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</si>
  <si>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</si>
  <si>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</si>
  <si>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</si>
  <si>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</si>
  <si>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</si>
  <si>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</si>
  <si>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</si>
  <si>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</si>
  <si>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</si>
  <si>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</si>
  <si>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</si>
  <si>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</si>
  <si>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</si>
  <si>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</si>
  <si>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</si>
  <si>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</si>
  <si>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</si>
  <si>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</si>
  <si>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</si>
  <si>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</si>
  <si>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</si>
  <si>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</si>
  <si>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</si>
  <si>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</si>
  <si>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</si>
  <si>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</si>
  <si>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</si>
  <si>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</si>
  <si>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</si>
  <si>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</si>
  <si>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</si>
  <si>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</si>
  <si>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</si>
  <si>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</si>
  <si>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</si>
  <si>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</si>
  <si>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</si>
  <si>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</si>
  <si>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</si>
  <si>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</si>
  <si>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</si>
  <si>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</si>
  <si>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</si>
  <si>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</si>
  <si>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</si>
  <si>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</si>
  <si>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</si>
  <si>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</si>
  <si>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</si>
  <si>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</si>
  <si>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</si>
  <si>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</si>
  <si>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</si>
  <si>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</si>
  <si>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</si>
  <si>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</si>
  <si>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</si>
  <si>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</si>
  <si>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</si>
  <si>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</si>
  <si>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</si>
  <si>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</si>
  <si>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</si>
  <si>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</si>
  <si>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</si>
  <si>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</si>
  <si>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</si>
  <si>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</si>
  <si>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</si>
  <si>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</si>
  <si>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</si>
  <si>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</si>
  <si>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</si>
  <si>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</si>
  <si>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</si>
  <si>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</si>
  <si>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</si>
  <si>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</si>
  <si>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</si>
  <si>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</si>
  <si>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</si>
  <si>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</si>
  <si>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</si>
  <si>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</si>
  <si>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</si>
  <si>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</si>
  <si>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</si>
  <si>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</si>
  <si>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</si>
  <si>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</si>
  <si>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</si>
  <si>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</si>
  <si>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</si>
  <si>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</si>
  <si>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</si>
  <si>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</si>
  <si>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</si>
  <si>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</si>
  <si>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</si>
  <si>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</si>
  <si>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</si>
  <si>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</si>
  <si>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</si>
  <si>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</si>
  <si>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</si>
  <si>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</si>
  <si>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</si>
  <si>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</si>
  <si>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</si>
  <si>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</si>
  <si>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</si>
  <si>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</si>
  <si>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</si>
  <si>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</si>
  <si>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</si>
  <si>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</si>
  <si>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</si>
  <si>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</si>
  <si>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</si>
  <si>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</si>
  <si>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</si>
  <si>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</si>
  <si>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</si>
  <si>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</si>
  <si>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</si>
  <si>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</si>
  <si>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</si>
  <si>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</si>
  <si>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</si>
  <si>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</si>
  <si>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</si>
  <si>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</si>
  <si>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</si>
  <si>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</si>
  <si>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</si>
  <si>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</si>
  <si>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</si>
  <si>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</si>
  <si>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</si>
  <si>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</si>
  <si>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</si>
  <si>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</si>
  <si>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</si>
  <si>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</si>
  <si>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</si>
  <si>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</si>
  <si>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</si>
  <si>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</si>
  <si>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</si>
  <si>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</si>
  <si>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</si>
  <si>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</si>
  <si>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</si>
  <si>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</si>
  <si>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</si>
  <si>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</si>
  <si>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</si>
  <si>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</si>
  <si>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</si>
  <si>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</si>
  <si>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</si>
  <si>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</si>
  <si>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</si>
  <si>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</si>
  <si>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</si>
  <si>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</si>
  <si>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</si>
  <si>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</si>
  <si>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</si>
  <si>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</si>
  <si>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</si>
  <si>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</si>
  <si>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</si>
  <si>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</si>
  <si>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</si>
  <si>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</si>
  <si>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</si>
  <si>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</si>
  <si>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</si>
  <si>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</si>
  <si>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</si>
  <si>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</si>
  <si>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</si>
  <si>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</si>
  <si>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</si>
  <si>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</si>
  <si>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</si>
  <si>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</si>
  <si>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</si>
  <si>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</si>
  <si>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</si>
  <si>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</si>
  <si>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</si>
  <si>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</si>
  <si>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</si>
  <si>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</si>
  <si>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</si>
  <si>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</si>
  <si>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</si>
  <si>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</si>
  <si>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</si>
  <si>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</si>
  <si>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</si>
  <si>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</si>
  <si>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</si>
  <si>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</si>
  <si>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</si>
  <si>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</si>
  <si>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</si>
  <si>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</si>
  <si>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</si>
  <si>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</si>
  <si>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</si>
  <si>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</si>
  <si>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</si>
  <si>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</si>
  <si>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</si>
  <si>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</si>
  <si>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</si>
  <si>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</si>
  <si>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</si>
  <si>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</si>
  <si>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</si>
  <si>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</si>
  <si>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</si>
  <si>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</si>
  <si>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</si>
  <si>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</si>
  <si>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</si>
  <si>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</si>
  <si>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</si>
  <si>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</si>
  <si>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</si>
  <si>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</si>
  <si>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</si>
  <si>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</si>
  <si>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</si>
  <si>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</si>
  <si>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</si>
  <si>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</si>
  <si>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</si>
  <si>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</si>
  <si>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</si>
  <si>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</si>
  <si>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</si>
  <si>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</si>
  <si>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</si>
  <si>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</si>
  <si>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</si>
  <si>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</si>
  <si>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</si>
  <si>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</si>
  <si>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</si>
  <si>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</si>
  <si>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</si>
  <si>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</si>
  <si>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</si>
  <si>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</si>
  <si>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</si>
  <si>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</si>
  <si>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</si>
  <si>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</si>
  <si>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</si>
  <si>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</si>
  <si>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</si>
  <si>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</si>
  <si>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</si>
  <si>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</si>
  <si>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</si>
  <si>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</si>
  <si>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</si>
  <si>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</si>
  <si>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</si>
  <si>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</si>
  <si>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</si>
  <si>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</si>
  <si>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</si>
  <si>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</si>
  <si>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</si>
  <si>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</si>
  <si>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</si>
  <si>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</si>
  <si>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</si>
  <si>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</si>
  <si>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</si>
  <si>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</si>
  <si>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</si>
  <si>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</si>
  <si>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</si>
  <si>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</si>
  <si>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</si>
  <si>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</si>
  <si>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</si>
  <si>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</si>
  <si>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</si>
  <si>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</si>
  <si>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</si>
  <si>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</si>
  <si>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</si>
  <si>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</si>
  <si>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</si>
  <si>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</si>
  <si>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</si>
  <si>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</si>
  <si>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</si>
  <si>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</si>
  <si>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</si>
  <si>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</si>
  <si>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</si>
  <si>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</si>
  <si>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</si>
  <si>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</si>
  <si>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</si>
  <si>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</si>
  <si>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</si>
  <si>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</si>
  <si>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</si>
  <si>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</si>
  <si>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</si>
  <si>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</si>
  <si>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</si>
  <si>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</si>
  <si>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</si>
  <si>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</si>
  <si>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</si>
  <si>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</si>
  <si>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</si>
  <si>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</si>
  <si>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</si>
  <si>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</si>
  <si>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</si>
  <si>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</si>
  <si>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</si>
  <si>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</si>
  <si>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</si>
  <si>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</si>
  <si>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</si>
  <si>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</si>
  <si>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</si>
  <si>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</si>
  <si>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</si>
  <si>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</si>
  <si>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</si>
  <si>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</si>
  <si>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</si>
  <si>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</si>
  <si>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</si>
  <si>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</si>
  <si>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</si>
  <si>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</si>
  <si>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</si>
  <si>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</si>
  <si>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</si>
  <si>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</si>
  <si>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</si>
  <si>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</si>
  <si>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</si>
  <si>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</si>
  <si>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</si>
  <si>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</si>
  <si>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</si>
  <si>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</si>
  <si>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</si>
  <si>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</si>
  <si>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</si>
  <si>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</si>
  <si>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</si>
  <si>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</si>
  <si>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</si>
  <si>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</si>
  <si>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</si>
  <si>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</si>
  <si>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</si>
  <si>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</si>
  <si>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</si>
  <si>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</si>
  <si>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</si>
  <si>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</si>
  <si>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</si>
  <si>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</si>
  <si>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</si>
  <si>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</si>
  <si>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</si>
  <si>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</si>
  <si>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</si>
  <si>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</si>
  <si>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</si>
  <si>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</si>
  <si>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</si>
  <si>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</si>
  <si>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</si>
  <si>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</si>
  <si>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</si>
  <si>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</si>
  <si>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</si>
  <si>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</si>
  <si>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</si>
  <si>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</si>
  <si>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</si>
  <si>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</si>
  <si>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</si>
  <si>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</si>
  <si>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</si>
  <si>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</si>
  <si>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</si>
  <si>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</si>
  <si>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</si>
  <si>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</si>
  <si>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</si>
  <si>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</si>
  <si>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</si>
  <si>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</si>
  <si>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</si>
  <si>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</si>
  <si>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</si>
  <si>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</si>
  <si>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</si>
  <si>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</si>
  <si>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</si>
  <si>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</si>
  <si>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</si>
  <si>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</si>
  <si>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</si>
  <si>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</si>
  <si>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</si>
  <si>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</si>
  <si>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</si>
  <si>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</si>
  <si>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</si>
  <si>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</si>
  <si>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</si>
  <si>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</si>
  <si>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</si>
  <si>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</si>
  <si>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</si>
  <si>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</si>
  <si>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</si>
  <si>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</si>
  <si>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</si>
  <si>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</si>
  <si>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</si>
  <si>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</si>
  <si>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</si>
  <si>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</si>
  <si>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</si>
  <si>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</si>
  <si>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</si>
  <si>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</si>
  <si>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</si>
  <si>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</si>
  <si>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</si>
  <si>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</si>
  <si>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</si>
  <si>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</si>
  <si>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</si>
  <si>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</si>
  <si>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</si>
  <si>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</si>
  <si>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</si>
  <si>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</si>
  <si>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</si>
  <si>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</si>
  <si>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</si>
  <si>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</si>
  <si>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</si>
  <si>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</si>
  <si>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</si>
  <si>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</si>
  <si>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</si>
  <si>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</si>
  <si>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</si>
  <si>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</si>
  <si>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</si>
  <si>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</si>
  <si>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</si>
  <si>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</si>
  <si>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</si>
  <si>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</si>
  <si>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</si>
  <si>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</si>
  <si>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</si>
  <si>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</si>
  <si>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</si>
  <si>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</si>
  <si>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</si>
  <si>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</si>
  <si>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</si>
  <si>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</si>
  <si>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</si>
  <si>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</si>
  <si>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</si>
  <si>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</si>
  <si>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</si>
  <si>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</si>
  <si>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</si>
  <si>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</si>
  <si>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</si>
  <si>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</si>
  <si>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</si>
  <si>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</si>
  <si>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</si>
  <si>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</si>
  <si>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</si>
  <si>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</si>
  <si>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</si>
  <si>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</si>
  <si>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</si>
  <si>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</si>
  <si>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</si>
  <si>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</si>
  <si>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</si>
  <si>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</si>
  <si>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</si>
  <si>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</si>
  <si>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</si>
  <si>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</si>
  <si>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</si>
  <si>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</si>
  <si>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</si>
  <si>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</si>
  <si>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</si>
  <si>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</si>
  <si>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</si>
  <si>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</si>
  <si>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</si>
  <si>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</si>
  <si>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</si>
  <si>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</si>
  <si>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</si>
  <si>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</si>
  <si>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</si>
  <si>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</si>
  <si>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</si>
  <si>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</si>
  <si>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</si>
  <si>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</si>
  <si>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</si>
  <si>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</si>
  <si>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</si>
  <si>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</si>
  <si>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</si>
  <si>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</si>
  <si>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</si>
  <si>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</si>
  <si>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</si>
  <si>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</si>
  <si>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</si>
  <si>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</si>
  <si>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</si>
  <si>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</si>
  <si>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</si>
  <si>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</si>
  <si>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</si>
  <si>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</si>
  <si>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</si>
  <si>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</si>
  <si>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</si>
  <si>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</si>
  <si>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</si>
  <si>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</si>
  <si>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</si>
  <si>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</si>
  <si>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</si>
  <si>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</si>
  <si>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</si>
  <si>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</si>
  <si>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</si>
  <si>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</si>
  <si>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</si>
  <si>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</si>
  <si>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</si>
  <si>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</si>
  <si>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</si>
  <si>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</si>
  <si>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</si>
  <si>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</si>
  <si>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</si>
  <si>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</si>
  <si>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</si>
  <si>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</si>
  <si>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</si>
  <si>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</si>
  <si>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</si>
  <si>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</si>
  <si>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</si>
  <si>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</si>
  <si>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</si>
  <si>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</si>
  <si>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</si>
  <si>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</si>
  <si>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</si>
  <si>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</si>
  <si>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</si>
  <si>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</si>
  <si>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</si>
  <si>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</si>
  <si>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</si>
  <si>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</si>
  <si>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</si>
  <si>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</si>
  <si>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</si>
  <si>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</si>
  <si>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</si>
  <si>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</si>
  <si>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</si>
  <si>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</si>
  <si>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</si>
  <si>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</si>
  <si>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</si>
  <si>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</si>
  <si>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</si>
  <si>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</si>
  <si>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</si>
  <si>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</si>
  <si>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</si>
  <si>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</si>
  <si>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</si>
  <si>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</si>
  <si>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</si>
  <si>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</si>
  <si>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</si>
  <si>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</si>
  <si>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</si>
  <si>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</si>
  <si>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</si>
  <si>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</si>
  <si>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</si>
  <si>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</si>
  <si>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</si>
  <si>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</si>
  <si>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</si>
  <si>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</si>
  <si>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</si>
  <si>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</si>
  <si>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</si>
  <si>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</si>
  <si>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</si>
  <si>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</si>
  <si>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</si>
  <si>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</si>
  <si>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</si>
  <si>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</si>
  <si>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</si>
  <si>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</si>
  <si>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</si>
  <si>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</si>
  <si>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</si>
  <si>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</si>
  <si>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</si>
  <si>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</si>
  <si>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</si>
  <si>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</si>
  <si>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</si>
  <si>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</si>
  <si>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</si>
  <si>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</si>
  <si>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</si>
  <si>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</si>
  <si>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</si>
  <si>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</si>
  <si>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</si>
  <si>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</si>
  <si>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</si>
  <si>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</si>
  <si>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</si>
  <si>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</si>
  <si>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</si>
  <si>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</si>
  <si>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</si>
  <si>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</si>
  <si>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</si>
  <si>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</si>
  <si>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</si>
  <si>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</si>
  <si>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</si>
  <si>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</si>
  <si>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</si>
  <si>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</si>
  <si>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</si>
  <si>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</si>
  <si>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</si>
  <si>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</si>
  <si>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</si>
  <si>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</si>
  <si>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</si>
  <si>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</si>
  <si>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</si>
  <si>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</si>
  <si>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</si>
  <si>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</si>
  <si>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</si>
  <si>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</si>
  <si>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</si>
  <si>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</si>
  <si>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</si>
  <si>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</si>
  <si>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</si>
  <si>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</si>
  <si>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</si>
  <si>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</si>
  <si>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</si>
  <si>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</si>
  <si>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</si>
  <si>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</si>
  <si>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</si>
  <si>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</si>
  <si>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</si>
  <si>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</si>
  <si>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</si>
  <si>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</si>
  <si>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</si>
  <si>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</si>
  <si>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</si>
  <si>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</si>
  <si>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</si>
  <si>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</si>
  <si>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</si>
  <si>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</si>
  <si>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</si>
  <si>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</si>
  <si>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</si>
  <si>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</si>
  <si>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</si>
  <si>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</si>
  <si>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</si>
  <si>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</si>
  <si>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</si>
  <si>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</si>
  <si>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</si>
  <si>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</si>
  <si>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</si>
  <si>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</si>
  <si>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</si>
  <si>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</si>
  <si>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</si>
  <si>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</si>
  <si>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</si>
  <si>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</si>
  <si>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</si>
  <si>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</si>
  <si>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</si>
  <si>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</si>
  <si>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</si>
  <si>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</si>
  <si>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</si>
  <si>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</si>
  <si>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</si>
  <si>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</si>
  <si>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</si>
  <si>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</si>
  <si>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</si>
  <si>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</si>
  <si>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</si>
  <si>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</si>
  <si>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</si>
  <si>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</si>
  <si>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</si>
  <si>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</si>
  <si>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</si>
  <si>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</si>
  <si>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</si>
  <si>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</si>
  <si>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</si>
  <si>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</si>
  <si>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</si>
  <si>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</si>
  <si>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</si>
  <si>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</si>
  <si>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</si>
  <si>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</si>
  <si>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</si>
  <si>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</si>
  <si>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</si>
  <si>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</si>
  <si>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</si>
  <si>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</si>
  <si>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</si>
  <si>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</si>
  <si>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</si>
  <si>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</si>
  <si>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</si>
  <si>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</si>
  <si>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</si>
  <si>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</si>
  <si>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</si>
  <si>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</si>
  <si>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</si>
  <si>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</si>
  <si>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</si>
  <si>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</si>
  <si>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</si>
  <si>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</si>
  <si>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</si>
  <si>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</si>
  <si>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</si>
  <si>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</si>
  <si>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</si>
  <si>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</si>
  <si>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</si>
  <si>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</si>
  <si>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</si>
  <si>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</si>
  <si>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</si>
  <si>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</si>
  <si>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</si>
  <si>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</si>
  <si>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</si>
  <si>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</si>
  <si>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</si>
  <si>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</si>
  <si>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</si>
  <si>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</si>
  <si>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</si>
  <si>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</si>
  <si>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</si>
  <si>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</si>
  <si>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</si>
  <si>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</si>
  <si>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</si>
  <si>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</si>
  <si>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</si>
  <si>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</si>
  <si>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</si>
  <si>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</si>
  <si>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</si>
  <si>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</si>
  <si>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</si>
  <si>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</si>
  <si>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</si>
  <si>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</si>
  <si>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</si>
  <si>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</si>
  <si>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</si>
  <si>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</si>
  <si>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</si>
  <si>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</si>
  <si>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</si>
  <si>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</si>
  <si>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</si>
  <si>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</si>
  <si>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</si>
  <si>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</si>
  <si>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</si>
  <si>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</si>
  <si>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</si>
  <si>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</si>
  <si>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</si>
  <si>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</si>
  <si>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</si>
  <si>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</si>
  <si>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</si>
  <si>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</si>
  <si>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</si>
  <si>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</si>
  <si>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</si>
  <si>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</si>
  <si>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</si>
  <si>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</si>
  <si>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</si>
  <si>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</si>
  <si>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</si>
  <si>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</si>
  <si>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</si>
  <si>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</si>
  <si>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</si>
  <si>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</si>
  <si>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</si>
  <si>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</si>
  <si>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</si>
  <si>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</si>
  <si>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</si>
  <si>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</si>
  <si>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</si>
  <si>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</si>
  <si>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</si>
  <si>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</si>
  <si>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</si>
  <si>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</si>
  <si>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</si>
  <si>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</si>
  <si>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</si>
  <si>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</si>
  <si>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</si>
  <si>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</si>
  <si>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</si>
  <si>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</si>
  <si>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</si>
  <si>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</si>
  <si>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</si>
  <si>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</si>
  <si>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</si>
  <si>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</si>
  <si>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</si>
  <si>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</si>
  <si>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</si>
  <si>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</si>
  <si>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</si>
  <si>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</si>
  <si>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</si>
  <si>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</si>
  <si>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</si>
  <si>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</si>
  <si>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</si>
  <si>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</si>
  <si>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</si>
  <si>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</si>
  <si>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</si>
  <si>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</si>
  <si>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</si>
  <si>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</si>
  <si>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</si>
  <si>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</si>
  <si>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</si>
  <si>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</si>
  <si>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</si>
  <si>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</si>
  <si>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</si>
  <si>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</si>
  <si>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</si>
  <si>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</si>
  <si>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</si>
  <si>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</si>
  <si>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</si>
  <si>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</si>
  <si>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</si>
  <si>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</si>
  <si>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</si>
  <si>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</si>
  <si>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</si>
  <si>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</si>
  <si>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</si>
  <si>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</si>
  <si>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</si>
  <si>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</si>
  <si>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</si>
  <si>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</si>
  <si>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</si>
  <si>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</si>
  <si>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</si>
  <si>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</si>
  <si>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</si>
  <si>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</si>
  <si>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</si>
  <si>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</si>
  <si>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</si>
  <si>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</si>
  <si>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</si>
  <si>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</si>
  <si>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</si>
  <si>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</si>
  <si>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</si>
  <si>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</si>
  <si>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</si>
  <si>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</si>
  <si>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</si>
  <si>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</si>
  <si>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</si>
  <si>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</si>
  <si>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</si>
  <si>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</si>
  <si>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</si>
  <si>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</si>
  <si>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</si>
  <si>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</si>
  <si>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</si>
  <si>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</si>
  <si>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</si>
  <si>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</si>
  <si>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</si>
  <si>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</si>
  <si>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</si>
  <si>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</si>
  <si>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</si>
  <si>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</si>
  <si>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</si>
  <si>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</si>
  <si>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</si>
  <si>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</si>
  <si>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</si>
  <si>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</si>
  <si>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</si>
  <si>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</si>
  <si>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</si>
  <si>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</si>
  <si>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</si>
  <si>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</si>
  <si>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</si>
  <si>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</si>
  <si>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</si>
  <si>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</si>
  <si>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</si>
  <si>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</si>
  <si>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</si>
  <si>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</si>
  <si>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</si>
  <si>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</si>
  <si>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</si>
  <si>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</si>
  <si>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</si>
  <si>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</si>
  <si>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</si>
  <si>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</si>
  <si>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</si>
  <si>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</si>
  <si>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</si>
  <si>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</si>
  <si>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</si>
  <si>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</si>
  <si>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</si>
  <si>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</si>
  <si>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</si>
  <si>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</si>
  <si>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</si>
  <si>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</si>
  <si>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</si>
  <si>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</si>
  <si>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</si>
  <si>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</si>
  <si>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</si>
  <si>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</si>
  <si>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</si>
  <si>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</si>
  <si>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</si>
  <si>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</si>
  <si>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</si>
  <si>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</si>
  <si>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</si>
  <si>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</si>
  <si>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</si>
  <si>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</si>
  <si>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</si>
  <si>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</si>
  <si>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</si>
  <si>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</si>
  <si>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</si>
  <si>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</si>
  <si>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</si>
  <si>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</si>
  <si>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</si>
  <si>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</si>
  <si>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</si>
  <si>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</si>
  <si>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</si>
  <si>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</si>
  <si>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</si>
  <si>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</si>
  <si>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</si>
  <si>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</si>
  <si>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</si>
  <si>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</si>
  <si>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</si>
  <si>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</si>
  <si>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</si>
  <si>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</si>
  <si>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</si>
  <si>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</si>
  <si>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</si>
  <si>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</si>
  <si>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</si>
  <si>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</si>
  <si>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</si>
  <si>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</si>
  <si>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</si>
  <si>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</si>
  <si>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</si>
  <si>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</si>
  <si>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</si>
  <si>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</si>
  <si>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</si>
  <si>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</si>
  <si>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</si>
  <si>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</si>
  <si>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</si>
  <si>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</si>
  <si>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</si>
  <si>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</si>
  <si>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</si>
  <si>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</si>
  <si>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</si>
  <si>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</si>
  <si>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</si>
  <si>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</si>
  <si>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</si>
  <si>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</si>
  <si>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</si>
  <si>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</si>
  <si>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</si>
  <si>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</si>
  <si>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</si>
  <si>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</si>
  <si>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</si>
  <si>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</si>
  <si>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</si>
  <si>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</si>
  <si>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</si>
  <si>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</si>
  <si>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</si>
  <si>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</si>
  <si>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</si>
  <si>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</si>
  <si>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</si>
  <si>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</si>
  <si>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</si>
  <si>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</si>
  <si>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</si>
  <si>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</si>
  <si>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</si>
  <si>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</si>
  <si>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</si>
  <si>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</si>
  <si>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</si>
  <si>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</si>
  <si>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</si>
  <si>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</si>
  <si>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</si>
  <si>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</si>
  <si>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</si>
  <si>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</si>
  <si>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</si>
  <si>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</si>
  <si>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</si>
  <si>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</si>
  <si>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</si>
  <si>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</si>
  <si>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</si>
  <si>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</si>
  <si>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</si>
  <si>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</si>
  <si>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</si>
  <si>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</si>
  <si>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</si>
  <si>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</si>
  <si>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</si>
  <si>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</si>
  <si>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</si>
  <si>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</si>
  <si>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</si>
  <si>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</si>
  <si>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</si>
  <si>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</si>
  <si>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</si>
  <si>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</si>
  <si>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</si>
  <si>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</si>
  <si>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</si>
  <si>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</si>
  <si>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</si>
  <si>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</si>
  <si>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</si>
  <si>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</si>
  <si>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</si>
  <si>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</si>
  <si>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</si>
  <si>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</si>
  <si>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</si>
  <si>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</si>
  <si>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</si>
  <si>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</si>
  <si>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</si>
  <si>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</si>
  <si>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</si>
  <si>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</si>
  <si>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</si>
  <si>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</si>
  <si>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</si>
  <si>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</si>
  <si>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</si>
  <si>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</si>
  <si>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</si>
  <si>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</si>
  <si>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</si>
  <si>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</si>
  <si>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</si>
  <si>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</si>
  <si>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</si>
  <si>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</si>
  <si>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</si>
  <si>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</si>
  <si>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</si>
  <si>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</si>
  <si>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</si>
  <si>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</si>
  <si>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</si>
  <si>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</si>
  <si>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</si>
  <si>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</si>
  <si>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</si>
  <si>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</si>
  <si>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</si>
  <si>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</si>
  <si>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</si>
  <si>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</si>
  <si>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</si>
  <si>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</si>
  <si>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</si>
  <si>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</si>
  <si>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</si>
  <si>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</si>
  <si>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</si>
  <si>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</si>
  <si>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</si>
  <si>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</si>
  <si>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</si>
  <si>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</si>
  <si>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</si>
  <si>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</si>
  <si>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</si>
  <si>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</si>
  <si>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</si>
  <si>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</si>
  <si>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</si>
  <si>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</si>
  <si>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</si>
  <si>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</si>
  <si>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</si>
  <si>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</si>
  <si>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</si>
  <si>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</si>
  <si>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</si>
  <si>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</si>
  <si>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</si>
  <si>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</si>
  <si>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</si>
  <si>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</si>
  <si>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</si>
  <si>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</si>
  <si>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</si>
  <si>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</si>
  <si>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</si>
  <si>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</si>
  <si>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</si>
  <si>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</si>
  <si>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</si>
  <si>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</si>
  <si>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</si>
  <si>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</si>
  <si>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</si>
  <si>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</si>
  <si>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</si>
  <si>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</si>
  <si>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</si>
  <si>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</si>
  <si>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</si>
  <si>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</si>
  <si>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</si>
  <si>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</si>
  <si>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</si>
  <si>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</si>
  <si>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</si>
  <si>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</si>
  <si>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</si>
  <si>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</si>
  <si>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</si>
  <si>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</si>
  <si>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</si>
  <si>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</si>
  <si>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</si>
  <si>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</si>
  <si>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</si>
  <si>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</si>
  <si>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</si>
  <si>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</si>
  <si>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</si>
  <si>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</si>
  <si>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</si>
  <si>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</si>
  <si>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</si>
  <si>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</si>
  <si>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</si>
  <si>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</si>
  <si>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</si>
  <si>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</si>
  <si>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</si>
  <si>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</si>
  <si>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</si>
  <si>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</si>
  <si>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</si>
  <si>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</si>
  <si>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</si>
  <si>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</si>
  <si>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</si>
  <si>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</si>
  <si>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</si>
  <si>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</si>
  <si>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</si>
  <si>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</si>
  <si>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</si>
  <si>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</si>
  <si>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</si>
  <si>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</si>
  <si>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</si>
  <si>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</si>
  <si>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</si>
  <si>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</si>
  <si>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</si>
  <si>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</si>
  <si>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</si>
  <si>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</si>
  <si>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</si>
  <si>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</si>
  <si>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</si>
  <si>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</si>
  <si>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</si>
  <si>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</si>
  <si>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</si>
  <si>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</si>
  <si>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</si>
  <si>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</si>
  <si>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</si>
  <si>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</si>
  <si>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</si>
  <si>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</si>
  <si>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</si>
  <si>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</si>
  <si>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</si>
  <si>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</si>
  <si>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</si>
  <si>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</si>
  <si>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</si>
  <si>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</si>
  <si>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</si>
  <si>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</si>
  <si>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</si>
  <si>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</si>
  <si>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</si>
  <si>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</si>
  <si>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</si>
  <si>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</si>
  <si>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</si>
  <si>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</si>
  <si>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</si>
  <si>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</si>
  <si>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</si>
  <si>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</si>
  <si>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</si>
  <si>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</si>
  <si>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</si>
  <si>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</si>
  <si>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</si>
  <si>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</si>
  <si>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</si>
  <si>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</si>
  <si>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</si>
  <si>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</si>
  <si>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</si>
  <si>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</si>
  <si>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</si>
  <si>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</si>
  <si>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</si>
  <si>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</si>
  <si>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</si>
  <si>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</si>
  <si>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</si>
  <si>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</si>
  <si>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</si>
  <si>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</si>
  <si>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</si>
  <si>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</si>
  <si>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</si>
  <si>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</si>
  <si>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</si>
  <si>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</si>
  <si>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</si>
  <si>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</si>
  <si>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</si>
  <si>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</si>
  <si>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</si>
  <si>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</si>
  <si>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</si>
  <si>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</si>
  <si>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</si>
  <si>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</si>
  <si>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</si>
  <si>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</si>
  <si>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</si>
  <si>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</si>
  <si>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</si>
  <si>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</si>
  <si>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</si>
  <si>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</si>
  <si>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</si>
  <si>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</si>
  <si>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</si>
  <si>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</si>
  <si>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</si>
  <si>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</si>
  <si>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</si>
  <si>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</si>
  <si>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</si>
  <si>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</si>
  <si>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</si>
  <si>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</si>
  <si>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</si>
  <si>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</si>
  <si>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</si>
  <si>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</si>
  <si>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</si>
  <si>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</si>
  <si>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</si>
  <si>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</si>
  <si>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</si>
  <si>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</si>
  <si>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</si>
  <si>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</si>
  <si>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</si>
  <si>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</si>
  <si>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</si>
  <si>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</si>
  <si>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</si>
  <si>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</si>
  <si>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</si>
  <si>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</si>
  <si>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</si>
  <si>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</si>
  <si>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</si>
  <si>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</si>
  <si>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</si>
  <si>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</si>
  <si>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</si>
  <si>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</si>
  <si>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</si>
  <si>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</si>
  <si>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</si>
  <si>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</si>
  <si>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</si>
  <si>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</si>
  <si>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</si>
  <si>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</si>
  <si>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</si>
  <si>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</si>
  <si>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</si>
  <si>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</si>
  <si>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</si>
  <si>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</si>
  <si>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</si>
  <si>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</si>
  <si>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</si>
  <si>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</si>
  <si>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</si>
  <si>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</si>
  <si>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</si>
  <si>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</si>
  <si>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</si>
  <si>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</si>
  <si>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</si>
  <si>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</si>
  <si>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</si>
  <si>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</si>
  <si>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</si>
  <si>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</si>
  <si>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</si>
  <si>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</si>
  <si>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</si>
  <si>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</si>
  <si>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</si>
  <si>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</si>
  <si>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</si>
  <si>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</si>
  <si>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</si>
  <si>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</si>
  <si>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</si>
  <si>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</si>
  <si>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</si>
  <si>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</si>
  <si>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</si>
  <si>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</si>
  <si>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</si>
  <si>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</si>
  <si>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</si>
  <si>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</si>
  <si>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</si>
  <si>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</si>
  <si>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</si>
  <si>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</si>
  <si>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</si>
  <si>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</si>
  <si>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</si>
  <si>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</si>
  <si>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</si>
  <si>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</si>
  <si>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</si>
  <si>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</si>
  <si>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</si>
  <si>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</si>
  <si>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</si>
  <si>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</si>
  <si>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</si>
  <si>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</si>
  <si>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</si>
  <si>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</si>
  <si>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</si>
  <si>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</si>
  <si>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</si>
  <si>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</si>
  <si>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</si>
  <si>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</si>
  <si>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</si>
  <si>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</si>
  <si>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</si>
  <si>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</si>
  <si>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</si>
  <si>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</si>
  <si>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</si>
  <si>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</si>
  <si>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</si>
  <si>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</si>
  <si>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</si>
  <si>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</si>
  <si>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</si>
  <si>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</si>
  <si>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</si>
  <si>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</si>
  <si>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</si>
  <si>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</si>
  <si>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</si>
  <si>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</si>
  <si>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</si>
  <si>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</si>
  <si>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</si>
  <si>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</si>
  <si>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</si>
  <si>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</si>
  <si>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</si>
  <si>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</si>
  <si>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</si>
  <si>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</si>
  <si>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</si>
  <si>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</si>
  <si>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</si>
  <si>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</si>
  <si>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</si>
  <si>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</si>
  <si>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</si>
  <si>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</si>
  <si>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</si>
  <si>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</si>
  <si>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</si>
  <si>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</si>
  <si>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</si>
  <si>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</si>
  <si>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</si>
  <si>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</si>
  <si>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</si>
  <si>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</si>
  <si>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</si>
  <si>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</si>
  <si>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</si>
  <si>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</si>
  <si>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</si>
  <si>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</si>
  <si>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</si>
  <si>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</si>
  <si>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</si>
  <si>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</si>
  <si>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</si>
  <si>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</si>
  <si>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</si>
  <si>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</si>
  <si>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</si>
  <si>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</si>
  <si>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</si>
  <si>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</si>
  <si>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</si>
  <si>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</si>
  <si>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</si>
  <si>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</si>
  <si>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</si>
  <si>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</si>
  <si>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</si>
  <si>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</si>
  <si>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</si>
  <si>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</si>
  <si>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</si>
  <si>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</si>
  <si>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</si>
  <si>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</si>
  <si>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</si>
  <si>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</si>
  <si>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</si>
  <si>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</si>
  <si>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</si>
  <si>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</si>
  <si>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</si>
  <si>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</si>
  <si>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</si>
  <si>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</si>
  <si>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</si>
  <si>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</si>
  <si>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</si>
  <si>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</si>
  <si>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</si>
  <si>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</si>
  <si>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</si>
  <si>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</si>
  <si>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</si>
  <si>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</si>
  <si>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</si>
  <si>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</si>
  <si>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</si>
  <si>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</si>
  <si>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</si>
  <si>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</si>
  <si>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</si>
  <si>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</si>
  <si>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</si>
  <si>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</si>
  <si>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</si>
  <si>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</si>
  <si>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</si>
  <si>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</si>
  <si>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</si>
  <si>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</si>
  <si>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</si>
  <si>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</si>
  <si>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</si>
  <si>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</si>
  <si>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</si>
  <si>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</si>
  <si>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</si>
  <si>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</si>
  <si>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</si>
  <si>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</si>
  <si>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</si>
  <si>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</si>
  <si>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</si>
  <si>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</si>
  <si>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</si>
  <si>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</si>
  <si>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</si>
  <si>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</si>
  <si>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</si>
  <si>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</si>
  <si>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</si>
  <si>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</si>
  <si>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</si>
  <si>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</si>
  <si>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</si>
  <si>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</si>
  <si>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</si>
  <si>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</si>
  <si>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</si>
  <si>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</si>
  <si>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</si>
  <si>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</si>
  <si>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</si>
  <si>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</si>
  <si>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</si>
  <si>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</si>
  <si>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</si>
  <si>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</si>
  <si>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</si>
  <si>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</si>
  <si>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</si>
  <si>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</si>
  <si>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</si>
  <si>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</si>
  <si>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</si>
  <si>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</si>
  <si>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</si>
  <si>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</si>
  <si>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</si>
  <si>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</si>
  <si>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</si>
  <si>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</si>
  <si>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</si>
  <si>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</si>
  <si>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</si>
  <si>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</si>
  <si>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</si>
  <si>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</si>
  <si>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</si>
  <si>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</si>
  <si>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</si>
  <si>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</si>
  <si>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</si>
  <si>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</si>
  <si>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</si>
  <si>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</si>
  <si>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</si>
  <si>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</si>
  <si>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</si>
  <si>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</si>
  <si>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</si>
  <si>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</si>
  <si>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</si>
  <si>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</si>
  <si>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</si>
  <si>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</si>
  <si>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</si>
  <si>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</si>
  <si>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</si>
  <si>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</si>
  <si>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</si>
  <si>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</si>
  <si>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</si>
  <si>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</si>
  <si>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</si>
  <si>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</si>
  <si>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</si>
  <si>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</si>
  <si>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</si>
  <si>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</si>
  <si>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</si>
  <si>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</si>
  <si>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</si>
  <si>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</si>
  <si>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</si>
  <si>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</si>
  <si>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</si>
  <si>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</si>
  <si>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</si>
  <si>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</si>
  <si>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</si>
  <si>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</si>
  <si>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</si>
  <si>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</si>
  <si>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</si>
  <si>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</si>
  <si>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</si>
  <si>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</si>
  <si>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</si>
  <si>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</si>
  <si>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</si>
  <si>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</si>
  <si>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</si>
  <si>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</si>
  <si>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</si>
  <si>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</si>
  <si>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</si>
  <si>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</si>
  <si>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</si>
  <si>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</si>
  <si>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</si>
  <si>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</si>
  <si>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</si>
  <si>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</si>
  <si>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</si>
  <si>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</si>
  <si>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</si>
  <si>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</si>
  <si>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</si>
  <si>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</si>
  <si>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</si>
  <si>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</si>
  <si>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</si>
  <si>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</si>
  <si>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</si>
  <si>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</si>
  <si>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</si>
  <si>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</si>
  <si>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</si>
  <si>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</si>
  <si>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</si>
  <si>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</si>
  <si>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</si>
  <si>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</si>
  <si>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</si>
  <si>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</si>
  <si>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</si>
  <si>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</si>
  <si>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</si>
  <si>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</si>
  <si>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</si>
  <si>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</si>
  <si>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</si>
  <si>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</si>
  <si>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</si>
  <si>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</si>
  <si>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</si>
  <si>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</si>
  <si>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</si>
  <si>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</si>
  <si>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</si>
  <si>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</si>
  <si>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</si>
  <si>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</si>
  <si>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</si>
  <si>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</si>
  <si>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</si>
  <si>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</si>
  <si>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</si>
  <si>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</si>
  <si>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</si>
  <si>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</si>
  <si>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</si>
  <si>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</si>
  <si>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</si>
  <si>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</si>
  <si>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</si>
  <si>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</si>
  <si>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</si>
  <si>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</si>
  <si>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</si>
  <si>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</si>
  <si>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</si>
  <si>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</si>
  <si>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</si>
  <si>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</si>
  <si>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</si>
  <si>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</si>
  <si>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</si>
  <si>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</si>
  <si>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</si>
  <si>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</si>
  <si>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</si>
  <si>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</si>
  <si>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</si>
  <si>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</si>
  <si>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</si>
  <si>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</si>
  <si>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</si>
  <si>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</si>
  <si>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</si>
  <si>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</si>
  <si>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</si>
  <si>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</si>
  <si>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</si>
  <si>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</si>
  <si>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</si>
  <si>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</si>
  <si>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</si>
  <si>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</si>
  <si>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</si>
  <si>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</si>
  <si>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</si>
  <si>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</si>
  <si>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</si>
  <si>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</si>
  <si>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</si>
  <si>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</si>
  <si>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</si>
  <si>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</si>
  <si>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</si>
  <si>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</si>
  <si>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</si>
  <si>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</si>
  <si>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</si>
  <si>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</si>
  <si>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</si>
  <si>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</si>
  <si>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</si>
  <si>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</si>
  <si>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</si>
  <si>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</si>
  <si>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</si>
  <si>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</si>
  <si>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</si>
  <si>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</si>
  <si>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</si>
  <si>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</si>
  <si>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</si>
  <si>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</si>
  <si>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</si>
  <si>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</si>
  <si>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</si>
  <si>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</si>
  <si>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</si>
  <si>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</si>
  <si>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</si>
  <si>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</si>
  <si>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</si>
  <si>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</si>
  <si>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</si>
  <si>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</si>
  <si>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</si>
  <si>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</si>
  <si>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</si>
  <si>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</si>
  <si>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</si>
  <si>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</si>
  <si>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</si>
  <si>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</si>
  <si>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</si>
  <si>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</si>
  <si>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</si>
  <si>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</si>
  <si>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</si>
  <si>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</si>
  <si>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</si>
  <si>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</si>
  <si>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</si>
  <si>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</si>
  <si>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</si>
  <si>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</si>
  <si>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</si>
  <si>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</si>
  <si>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</si>
  <si>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</si>
  <si>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</si>
  <si>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</si>
  <si>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</si>
  <si>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</si>
  <si>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</si>
  <si>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</si>
  <si>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</si>
  <si>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</si>
  <si>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</si>
  <si>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</si>
  <si>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</si>
  <si>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</si>
  <si>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</si>
  <si>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</si>
  <si>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</si>
  <si>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</si>
  <si>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</si>
  <si>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</si>
  <si>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</si>
  <si>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</si>
  <si>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</si>
  <si>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</si>
  <si>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</si>
  <si>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</si>
  <si>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</si>
  <si>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</si>
  <si>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</si>
  <si>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</si>
  <si>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</si>
  <si>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</si>
  <si>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</si>
  <si>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</si>
  <si>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</si>
  <si>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</si>
  <si>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</si>
  <si>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</si>
  <si>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</si>
  <si>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</si>
  <si>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</si>
  <si>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</si>
  <si>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</si>
  <si>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</si>
  <si>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</si>
  <si>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</si>
  <si>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</si>
  <si>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</si>
  <si>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</si>
  <si>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</si>
  <si>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</si>
  <si>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</si>
  <si>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</si>
  <si>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</si>
  <si>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</si>
  <si>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</si>
  <si>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</si>
  <si>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</si>
  <si>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</si>
  <si>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</si>
  <si>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</si>
  <si>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</si>
  <si>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</si>
  <si>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</si>
  <si>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</si>
  <si>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</si>
  <si>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</si>
  <si>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</si>
  <si>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</si>
  <si>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</si>
  <si>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</si>
  <si>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</si>
  <si>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</si>
  <si>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</si>
  <si>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</si>
  <si>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</si>
  <si>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</si>
  <si>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</si>
  <si>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</si>
  <si>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</si>
  <si>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</si>
  <si>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</si>
  <si>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</si>
  <si>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</si>
  <si>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</si>
  <si>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</si>
  <si>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</si>
  <si>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</si>
  <si>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</si>
  <si>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</si>
  <si>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</si>
  <si>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</si>
  <si>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</si>
  <si>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</si>
  <si>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</si>
  <si>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</si>
  <si>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</si>
  <si>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</si>
  <si>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</si>
  <si>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</si>
  <si>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</si>
  <si>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</si>
  <si>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</si>
  <si>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</si>
  <si>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</si>
  <si>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</si>
  <si>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</si>
  <si>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</si>
  <si>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</si>
  <si>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</si>
  <si>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</si>
  <si>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</si>
  <si>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</si>
  <si>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</si>
  <si>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</si>
  <si>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</si>
  <si>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</si>
  <si>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</si>
  <si>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</si>
  <si>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</si>
  <si>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</si>
  <si>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</si>
  <si>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</si>
  <si>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</si>
  <si>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</si>
  <si>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</si>
  <si>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</si>
  <si>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</si>
  <si>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</si>
  <si>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</si>
  <si>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</si>
  <si>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</si>
  <si>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</si>
  <si>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</si>
  <si>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</si>
  <si>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</si>
  <si>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</si>
  <si>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</si>
  <si>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</si>
  <si>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</si>
  <si>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</si>
  <si>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</si>
  <si>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</si>
  <si>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</si>
  <si>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</si>
  <si>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</si>
  <si>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</si>
  <si>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</si>
  <si>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</si>
  <si>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</si>
  <si>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</si>
  <si>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</si>
  <si>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</si>
  <si>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</si>
  <si>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</si>
  <si>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</si>
  <si>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</si>
  <si>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</si>
  <si>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</si>
  <si>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</si>
  <si>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</si>
  <si>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</si>
  <si>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</si>
  <si>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</si>
  <si>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</si>
  <si>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</si>
  <si>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</si>
  <si>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</si>
  <si>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</si>
  <si>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</si>
  <si>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</si>
  <si>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</si>
  <si>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</si>
  <si>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</si>
  <si>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</si>
  <si>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</si>
  <si>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</si>
  <si>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</si>
  <si>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</si>
  <si>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</si>
  <si>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</si>
  <si>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</si>
  <si>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</si>
  <si>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</si>
  <si>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</si>
  <si>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</si>
  <si>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</si>
  <si>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</si>
  <si>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</si>
  <si>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</si>
  <si>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</si>
  <si>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</si>
  <si>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</si>
  <si>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</si>
  <si>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</si>
  <si>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</si>
  <si>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</si>
  <si>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</si>
  <si>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</si>
  <si>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</si>
  <si>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</si>
  <si>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</si>
  <si>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</si>
  <si>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</si>
  <si>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</si>
  <si>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</si>
  <si>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</si>
  <si>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</si>
  <si>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</si>
  <si>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</si>
  <si>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</si>
  <si>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</si>
  <si>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</si>
  <si>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</si>
  <si>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</si>
  <si>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</si>
  <si>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</si>
  <si>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</si>
  <si>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</si>
  <si>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</si>
  <si>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</si>
  <si>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</si>
  <si>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</si>
  <si>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</si>
  <si>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</si>
  <si>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</si>
  <si>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</si>
  <si>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</si>
  <si>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</si>
  <si>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</si>
  <si>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</si>
  <si>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</si>
  <si>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</si>
  <si>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</si>
  <si>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</si>
  <si>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</si>
  <si>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</si>
  <si>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</si>
  <si>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</si>
  <si>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</si>
  <si>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</si>
  <si>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</si>
  <si>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</si>
  <si>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</si>
  <si>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</si>
  <si>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</si>
  <si>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</si>
  <si>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</si>
  <si>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</si>
  <si>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</si>
  <si>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</si>
  <si>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</si>
  <si>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</si>
  <si>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</si>
  <si>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</si>
  <si>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</si>
  <si>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</si>
  <si>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</si>
  <si>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</si>
  <si>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</si>
  <si>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</si>
  <si>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</si>
  <si>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</si>
  <si>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</si>
  <si>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</si>
  <si>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</si>
  <si>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</si>
  <si>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</si>
  <si>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</si>
  <si>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</si>
  <si>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</si>
  <si>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</si>
  <si>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</si>
  <si>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</si>
  <si>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</si>
  <si>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</si>
  <si>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</si>
  <si>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</si>
  <si>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</si>
  <si>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</si>
  <si>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</si>
  <si>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</si>
  <si>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</si>
  <si>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</si>
  <si>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</si>
  <si>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</si>
  <si>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</si>
  <si>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</si>
  <si>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</si>
  <si>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</si>
  <si>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</si>
  <si>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</si>
  <si>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</si>
  <si>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</si>
  <si>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</si>
  <si>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</si>
  <si>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</si>
  <si>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</si>
  <si>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</si>
  <si>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</si>
  <si>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</si>
  <si>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</si>
  <si>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</si>
  <si>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</si>
  <si>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</si>
  <si>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</si>
  <si>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</si>
  <si>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</si>
  <si>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</si>
  <si>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</si>
  <si>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</si>
  <si>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</si>
  <si>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</si>
  <si>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</si>
  <si>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</si>
  <si>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</si>
  <si>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</si>
  <si>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</si>
  <si>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</si>
  <si>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</si>
  <si>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</si>
  <si>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</si>
  <si>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</si>
  <si>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</si>
  <si>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</si>
  <si>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</si>
  <si>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</si>
  <si>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</si>
  <si>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</si>
  <si>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</si>
  <si>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</si>
  <si>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</si>
  <si>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</si>
  <si>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</si>
  <si>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</si>
  <si>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</si>
  <si>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</si>
  <si>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</si>
  <si>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</si>
  <si>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</si>
  <si>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</si>
  <si>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</si>
  <si>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</si>
  <si>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</si>
  <si>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</si>
  <si>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</si>
  <si>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</si>
  <si>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</si>
  <si>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</si>
  <si>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</si>
  <si>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</si>
  <si>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</si>
  <si>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</si>
  <si>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</si>
  <si>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</si>
  <si>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</si>
  <si>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</si>
  <si>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</si>
  <si>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</si>
  <si>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</si>
  <si>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</si>
  <si>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</si>
  <si>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</si>
  <si>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</si>
  <si>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</si>
  <si>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</si>
  <si>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</si>
  <si>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</si>
  <si>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</si>
  <si>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</si>
  <si>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</si>
  <si>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</si>
  <si>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</si>
  <si>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</si>
  <si>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</si>
  <si>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</si>
  <si>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</si>
  <si>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</si>
  <si>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</si>
  <si>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</si>
  <si>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</si>
  <si>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</si>
  <si>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</si>
  <si>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</si>
  <si>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</si>
  <si>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</si>
  <si>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</si>
  <si>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</si>
  <si>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</si>
  <si>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</si>
  <si>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</si>
  <si>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</si>
  <si>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</si>
  <si>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</si>
  <si>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</si>
  <si>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</si>
  <si>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</si>
  <si>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</si>
  <si>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</si>
  <si>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</si>
  <si>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</si>
  <si>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</si>
  <si>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</si>
  <si>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</si>
  <si>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</si>
  <si>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</si>
  <si>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</si>
  <si>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</si>
  <si>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</si>
  <si>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</si>
  <si>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</si>
  <si>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</si>
  <si>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</si>
  <si>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</si>
  <si>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</si>
  <si>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</si>
  <si>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</si>
  <si>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</si>
  <si>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</si>
  <si>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</si>
  <si>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</si>
  <si>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</si>
  <si>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</si>
  <si>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</si>
  <si>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</si>
  <si>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</si>
  <si>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</si>
  <si>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</si>
  <si>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</si>
  <si>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</si>
  <si>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</si>
  <si>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</si>
  <si>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</si>
  <si>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</si>
  <si>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</si>
  <si>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</si>
  <si>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</si>
  <si>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</si>
  <si>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</si>
  <si>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</si>
  <si>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</si>
  <si>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</si>
  <si>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</si>
  <si>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</si>
  <si>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</si>
  <si>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</si>
  <si>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</si>
  <si>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</si>
  <si>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</si>
  <si>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</si>
  <si>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</si>
  <si>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</si>
  <si>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</si>
  <si>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</si>
  <si>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</si>
  <si>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</si>
  <si>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</si>
  <si>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</si>
  <si>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</si>
  <si>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</si>
  <si>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</si>
  <si>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</si>
  <si>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</si>
  <si>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</si>
  <si>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</si>
  <si>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</si>
  <si>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</si>
  <si>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</si>
  <si>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</si>
  <si>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</si>
  <si>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</si>
  <si>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</si>
  <si>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</si>
  <si>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</si>
  <si>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</si>
  <si>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</si>
  <si>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</si>
  <si>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</si>
  <si>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</si>
  <si>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</si>
  <si>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</si>
  <si>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</si>
  <si>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</si>
  <si>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</si>
  <si>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</si>
  <si>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</si>
  <si>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</si>
  <si>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</si>
  <si>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</si>
  <si>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</si>
  <si>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</si>
  <si>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</si>
  <si>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</si>
  <si>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</si>
  <si>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</si>
  <si>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</si>
  <si>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</si>
  <si>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</si>
  <si>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</si>
  <si>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</si>
  <si>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</si>
  <si>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</si>
  <si>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</si>
  <si>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</si>
  <si>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</si>
  <si>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</si>
  <si>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</si>
  <si>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</si>
  <si>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</si>
  <si>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</si>
  <si>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</si>
  <si>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</si>
  <si>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</si>
  <si>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</si>
  <si>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</si>
  <si>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</si>
  <si>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</si>
  <si>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</si>
  <si>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</si>
  <si>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</si>
  <si>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</si>
  <si>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</si>
  <si>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</si>
  <si>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</si>
  <si>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</si>
  <si>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</si>
  <si>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</si>
  <si>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</si>
  <si>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</si>
  <si>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</si>
  <si>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</si>
  <si>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</si>
  <si>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</si>
  <si>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</si>
  <si>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</si>
  <si>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</si>
  <si>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</si>
  <si>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</si>
  <si>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</si>
  <si>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</si>
  <si>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</si>
  <si>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</si>
  <si>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</si>
  <si>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</si>
  <si>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</si>
  <si>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</si>
  <si>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</si>
  <si>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</si>
  <si>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</si>
  <si>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</si>
  <si>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</si>
  <si>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</si>
  <si>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</si>
  <si>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</si>
  <si>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</si>
  <si>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</si>
  <si>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</si>
  <si>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</si>
  <si>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</si>
  <si>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</si>
  <si>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</si>
  <si>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</si>
  <si>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</si>
  <si>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</si>
  <si>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</si>
  <si>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</si>
  <si>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</si>
  <si>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</si>
  <si>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</si>
  <si>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</si>
  <si>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</si>
  <si>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</si>
  <si>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</si>
  <si>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</si>
  <si>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</si>
  <si>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</si>
  <si>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</si>
  <si>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</si>
  <si>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</si>
  <si>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</si>
  <si>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</si>
  <si>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</si>
  <si>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</si>
  <si>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</si>
  <si>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</si>
  <si>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</si>
  <si>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</si>
  <si>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</si>
  <si>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</si>
  <si>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</si>
  <si>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</si>
  <si>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</si>
  <si>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</si>
  <si>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</si>
  <si>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</si>
  <si>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</si>
  <si>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</si>
  <si>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</si>
  <si>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</si>
  <si>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</si>
  <si>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</si>
  <si>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</si>
  <si>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</si>
  <si>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</si>
  <si>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</si>
  <si>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</si>
  <si>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</si>
  <si>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</si>
  <si>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</si>
  <si>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</si>
  <si>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</si>
  <si>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</si>
  <si>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</si>
  <si>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</si>
  <si>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</si>
  <si>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</si>
  <si>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</si>
  <si>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</si>
  <si>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</si>
  <si>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</si>
  <si>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</si>
  <si>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</si>
  <si>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</si>
  <si>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</si>
  <si>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</si>
  <si>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</si>
  <si>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</si>
  <si>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</si>
  <si>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</si>
  <si>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</si>
  <si>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</si>
  <si>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</si>
  <si>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</si>
  <si>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</si>
  <si>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</si>
  <si>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</si>
  <si>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</si>
  <si>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</si>
  <si>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</si>
  <si>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</si>
  <si>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</si>
  <si>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</si>
  <si>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</si>
  <si>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</si>
  <si>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</si>
  <si>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</si>
  <si>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</si>
  <si>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</si>
  <si>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</si>
  <si>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</si>
  <si>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</si>
  <si>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</si>
  <si>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</si>
  <si>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</si>
  <si>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</si>
  <si>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</si>
  <si>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</si>
  <si>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</si>
  <si>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</si>
  <si>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</si>
  <si>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</si>
  <si>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</si>
  <si>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</si>
  <si>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</si>
  <si>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</si>
  <si>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</si>
  <si>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</si>
  <si>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</si>
  <si>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</si>
  <si>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</si>
  <si>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</si>
  <si>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</si>
  <si>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</si>
  <si>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</si>
  <si>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</si>
  <si>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</si>
  <si>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</si>
  <si>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</si>
  <si>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</si>
  <si>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</si>
  <si>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</si>
  <si>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</si>
  <si>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</si>
  <si>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</si>
  <si>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</si>
  <si>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</si>
  <si>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</si>
  <si>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</si>
  <si>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</si>
  <si>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</si>
  <si>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</si>
  <si>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</si>
  <si>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</si>
  <si>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</si>
  <si>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</si>
  <si>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</si>
  <si>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</si>
  <si>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</si>
  <si>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</si>
  <si>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</si>
  <si>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</si>
  <si>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</si>
  <si>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</si>
  <si>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</si>
  <si>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</si>
  <si>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</si>
  <si>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</si>
  <si>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</si>
  <si>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</si>
  <si>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</si>
  <si>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</si>
  <si>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</si>
  <si>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</si>
  <si>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</si>
  <si>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</si>
  <si>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</si>
  <si>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</si>
  <si>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</si>
  <si>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</si>
  <si>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</si>
  <si>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</si>
  <si>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</si>
  <si>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</si>
  <si>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</si>
  <si>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</si>
  <si>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</si>
  <si>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</si>
  <si>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</si>
  <si>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</si>
  <si>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</si>
  <si>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</si>
  <si>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</si>
  <si>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</si>
  <si>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</si>
  <si>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</si>
  <si>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</si>
  <si>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</si>
  <si>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</si>
  <si>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</si>
  <si>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</si>
  <si>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</si>
  <si>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</si>
  <si>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</si>
  <si>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</si>
  <si>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</si>
  <si>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</si>
  <si>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</si>
  <si>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</si>
  <si>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</si>
  <si>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</si>
  <si>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</si>
  <si>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</si>
  <si>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</si>
  <si>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</si>
  <si>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</si>
  <si>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</si>
  <si>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</si>
  <si>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</si>
  <si>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</si>
  <si>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</si>
  <si>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</si>
  <si>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</si>
  <si>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</si>
  <si>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</si>
  <si>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</si>
  <si>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</si>
  <si>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</si>
  <si>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</si>
  <si>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</si>
  <si>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</si>
  <si>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</si>
  <si>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</si>
  <si>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</si>
  <si>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</si>
  <si>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</si>
  <si>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</si>
  <si>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</si>
  <si>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</si>
  <si>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</si>
  <si>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</si>
  <si>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</si>
  <si>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</si>
  <si>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</si>
  <si>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</si>
  <si>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</si>
  <si>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</si>
  <si>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</si>
  <si>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</si>
  <si>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</si>
  <si>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</si>
  <si>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</si>
  <si>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</si>
  <si>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</si>
  <si>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</si>
  <si>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</si>
  <si>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</si>
  <si>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</si>
  <si>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</si>
  <si>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</si>
  <si>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</si>
  <si>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</si>
  <si>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</si>
  <si>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</si>
  <si>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</si>
  <si>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</si>
  <si>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</si>
  <si>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</si>
  <si>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</si>
  <si>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</si>
  <si>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</si>
  <si>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</si>
  <si>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</si>
  <si>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</si>
  <si>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</si>
  <si>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</si>
  <si>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</si>
  <si>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</si>
  <si>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</si>
  <si>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</si>
  <si>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</si>
  <si>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</si>
  <si>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</si>
  <si>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</si>
  <si>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</si>
  <si>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</si>
  <si>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</si>
  <si>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</si>
  <si>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</si>
  <si>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</si>
  <si>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</si>
  <si>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</si>
  <si>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</si>
  <si>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</si>
  <si>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</si>
  <si>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</si>
  <si>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</si>
  <si>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</si>
  <si>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</si>
  <si>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</si>
  <si>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</si>
  <si>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</si>
  <si>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</si>
  <si>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</si>
  <si>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</si>
  <si>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</si>
  <si>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</si>
  <si>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</si>
  <si>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</si>
  <si>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</si>
  <si>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</si>
  <si>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</si>
  <si>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</si>
  <si>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</si>
  <si>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</si>
  <si>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</si>
  <si>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</si>
  <si>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</si>
  <si>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</si>
  <si>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</si>
  <si>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</si>
  <si>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</si>
  <si>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</si>
  <si>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</si>
  <si>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</si>
  <si>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</si>
  <si>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</si>
  <si>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</si>
  <si>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</si>
  <si>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</si>
  <si>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</si>
  <si>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</si>
  <si>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</si>
  <si>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</si>
  <si>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</si>
  <si>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</si>
  <si>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</si>
  <si>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</si>
  <si>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</si>
  <si>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</si>
  <si>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</si>
  <si>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</si>
  <si>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</si>
  <si>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</si>
  <si>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</si>
  <si>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</si>
  <si>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</si>
  <si>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</si>
  <si>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</si>
  <si>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</si>
  <si>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</si>
  <si>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</si>
  <si>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</si>
  <si>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</si>
  <si>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</si>
  <si>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</si>
  <si>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</si>
  <si>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</si>
  <si>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</si>
  <si>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</si>
  <si>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</si>
  <si>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</si>
  <si>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</si>
  <si>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</si>
  <si>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</si>
  <si>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</si>
  <si>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</si>
  <si>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</si>
  <si>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</si>
  <si>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</si>
  <si>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</si>
  <si>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</si>
  <si>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</si>
  <si>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</si>
  <si>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</si>
  <si>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</si>
  <si>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</si>
  <si>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</si>
  <si>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</si>
  <si>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</si>
  <si>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</si>
  <si>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</si>
  <si>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</si>
  <si>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</si>
  <si>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</si>
  <si>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</si>
  <si>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</si>
  <si>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</si>
  <si>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</si>
  <si>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</si>
  <si>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</si>
  <si>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</si>
  <si>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</si>
  <si>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</si>
  <si>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</si>
  <si>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</si>
  <si>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</si>
  <si>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</si>
  <si>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</si>
  <si>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</si>
  <si>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</si>
  <si>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</si>
  <si>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</si>
  <si>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</si>
  <si>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</si>
  <si>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</si>
  <si>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</si>
  <si>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</si>
  <si>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</si>
  <si>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</si>
  <si>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</si>
  <si>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</si>
  <si>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</si>
  <si>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</si>
  <si>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</si>
  <si>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</si>
  <si>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</si>
  <si>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</si>
  <si>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</si>
  <si>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</si>
  <si>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</si>
  <si>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</si>
  <si>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</si>
  <si>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</si>
  <si>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</si>
  <si>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</si>
  <si>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</si>
  <si>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</si>
  <si>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</si>
  <si>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</si>
  <si>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</si>
  <si>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</si>
  <si>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</si>
  <si>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</si>
  <si>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</si>
  <si>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</si>
  <si>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</si>
  <si>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</si>
  <si>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</si>
  <si>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</si>
  <si>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</si>
  <si>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</si>
  <si>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</si>
  <si>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</si>
  <si>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</si>
  <si>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</si>
  <si>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</si>
  <si>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</si>
  <si>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</si>
  <si>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</si>
  <si>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</si>
  <si>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</si>
  <si>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</si>
  <si>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</si>
  <si>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</si>
  <si>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</si>
  <si>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</si>
  <si>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</si>
  <si>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</si>
  <si>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</si>
  <si>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</si>
  <si>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</si>
  <si>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</si>
  <si>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</si>
  <si>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</si>
  <si>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</si>
  <si>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</si>
  <si>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</si>
  <si>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</si>
  <si>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</si>
  <si>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</si>
  <si>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</si>
  <si>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</si>
  <si>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</si>
  <si>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</si>
  <si>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</si>
  <si>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</si>
  <si>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</si>
  <si>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</si>
  <si>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</si>
  <si>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</si>
  <si>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</si>
  <si>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</si>
  <si>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</si>
  <si>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</si>
  <si>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</si>
  <si>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</si>
  <si>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</si>
  <si>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</si>
  <si>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</si>
  <si>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</si>
  <si>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</si>
  <si>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</si>
  <si>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</si>
  <si>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</si>
  <si>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</si>
  <si>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</si>
  <si>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</si>
  <si>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</si>
  <si>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</si>
  <si>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</si>
  <si>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</si>
  <si>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</si>
  <si>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</si>
  <si>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</si>
  <si>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</si>
  <si>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</si>
  <si>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</si>
  <si>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</si>
  <si>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</si>
  <si>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</si>
  <si>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</si>
  <si>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</si>
  <si>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</si>
  <si>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</si>
  <si>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</si>
  <si>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</si>
  <si>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</si>
  <si>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</si>
  <si>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</si>
  <si>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</si>
  <si>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</si>
  <si>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</si>
  <si>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</si>
  <si>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</si>
  <si>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</si>
  <si>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</si>
  <si>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</si>
  <si>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</si>
  <si>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</si>
  <si>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</si>
  <si>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</si>
  <si>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</si>
  <si>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</si>
  <si>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</si>
  <si>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</si>
  <si>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</si>
  <si>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</si>
  <si>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</si>
  <si>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</si>
  <si>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</si>
  <si>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</si>
  <si>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</si>
  <si>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</si>
  <si>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</si>
  <si>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</si>
  <si>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</si>
  <si>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</si>
  <si>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</si>
  <si>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</si>
  <si>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</si>
  <si>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</si>
  <si>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</si>
  <si>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</si>
  <si>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</si>
  <si>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</si>
  <si>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</si>
  <si>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</si>
  <si>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</si>
  <si>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</si>
  <si>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</si>
  <si>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</si>
  <si>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</si>
  <si>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</si>
  <si>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</si>
  <si>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</si>
  <si>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</si>
  <si>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</si>
  <si>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</si>
  <si>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</si>
  <si>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</si>
  <si>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</si>
  <si>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</si>
  <si>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</si>
  <si>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</si>
  <si>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</si>
  <si>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</si>
  <si>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</si>
  <si>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</si>
  <si>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</si>
  <si>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</si>
  <si>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</si>
  <si>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</si>
  <si>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</si>
  <si>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</si>
  <si>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</si>
  <si>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</si>
  <si>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</si>
  <si>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</si>
  <si>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</si>
  <si>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</si>
  <si>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</si>
  <si>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</si>
  <si>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</si>
  <si>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</si>
  <si>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</si>
  <si>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</si>
  <si>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</si>
  <si>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</si>
  <si>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</si>
  <si>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</si>
  <si>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</si>
  <si>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</si>
  <si>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</si>
  <si>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</si>
  <si>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</si>
  <si>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</si>
  <si>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</si>
  <si>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</si>
  <si>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</si>
  <si>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</si>
  <si>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</si>
  <si>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</si>
  <si>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</si>
  <si>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</si>
  <si>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</si>
  <si>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</si>
  <si>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</si>
  <si>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</si>
  <si>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</si>
  <si>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</si>
  <si>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</si>
  <si>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</si>
  <si>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</si>
  <si>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</si>
  <si>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</si>
  <si>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</si>
  <si>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</si>
  <si>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</si>
  <si>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</si>
  <si>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</si>
  <si>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</si>
  <si>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</si>
  <si>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</si>
  <si>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</si>
  <si>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</si>
  <si>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</si>
  <si>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</si>
  <si>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</si>
  <si>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</si>
  <si>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</si>
  <si>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</si>
  <si>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</si>
  <si>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</si>
  <si>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</si>
  <si>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</si>
  <si>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</si>
  <si>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</si>
  <si>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</si>
  <si>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</si>
  <si>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</si>
  <si>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</si>
  <si>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</si>
  <si>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</si>
  <si>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</si>
  <si>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</si>
  <si>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</si>
  <si>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</si>
  <si>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</si>
  <si>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</si>
  <si>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</si>
  <si>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</si>
  <si>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</si>
  <si>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</si>
  <si>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</si>
  <si>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</si>
  <si>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</si>
  <si>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</si>
  <si>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</si>
  <si>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</si>
  <si>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</si>
  <si>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</si>
  <si>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</si>
  <si>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</si>
  <si>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</si>
  <si>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</si>
  <si>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</si>
  <si>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</si>
  <si>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</si>
  <si>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</si>
  <si>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</si>
  <si>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</si>
  <si>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</si>
  <si>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</si>
  <si>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</si>
  <si>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</si>
  <si>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</si>
  <si>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</si>
  <si>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</si>
  <si>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</si>
  <si>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</si>
  <si>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</si>
  <si>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</si>
  <si>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</si>
  <si>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</si>
  <si>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</si>
  <si>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</si>
  <si>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</si>
  <si>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</si>
  <si>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</si>
  <si>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</si>
  <si>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</si>
  <si>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</si>
  <si>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</si>
  <si>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</si>
  <si>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</si>
  <si>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</si>
  <si>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</si>
  <si>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</si>
  <si>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</si>
  <si>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</si>
  <si>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</si>
  <si>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</si>
  <si>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</si>
  <si>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</si>
  <si>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</si>
  <si>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</si>
  <si>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</si>
  <si>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</si>
  <si>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</si>
  <si>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</si>
  <si>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</si>
  <si>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</si>
  <si>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</si>
  <si>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</si>
  <si>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</si>
  <si>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</si>
  <si>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</si>
  <si>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</si>
  <si>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</si>
  <si>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</si>
  <si>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</si>
  <si>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</si>
  <si>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</si>
  <si>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</si>
  <si>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</si>
  <si>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</si>
  <si>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</si>
  <si>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</si>
  <si>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</si>
  <si>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</si>
  <si>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</si>
  <si>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</si>
  <si>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</si>
  <si>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</si>
  <si>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</si>
  <si>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</si>
  <si>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</si>
  <si>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</si>
  <si>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</si>
  <si>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</si>
  <si>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</si>
  <si>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</si>
  <si>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</si>
  <si>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</si>
  <si>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</si>
  <si>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</si>
  <si>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</si>
  <si>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</si>
  <si>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</si>
  <si>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</si>
  <si>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</si>
  <si>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</si>
  <si>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</si>
  <si>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</si>
  <si>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</si>
  <si>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</si>
  <si>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</si>
  <si>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</si>
  <si>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</si>
  <si>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</si>
  <si>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</si>
  <si>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</si>
  <si>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</si>
  <si>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</si>
  <si>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</si>
  <si>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</si>
  <si>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</si>
  <si>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</si>
  <si>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</si>
  <si>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</si>
  <si>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</si>
  <si>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</si>
  <si>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</si>
  <si>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</si>
  <si>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</si>
  <si>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</si>
  <si>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</si>
  <si>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</si>
  <si>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</si>
  <si>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</si>
  <si>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</si>
  <si>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</si>
  <si>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</si>
  <si>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</si>
  <si>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</si>
  <si>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</si>
  <si>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</si>
  <si>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</si>
  <si>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</si>
  <si>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</si>
  <si>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</si>
  <si>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</si>
  <si>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</si>
  <si>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</si>
  <si>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</si>
  <si>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</si>
  <si>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</si>
  <si>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</si>
  <si>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</si>
  <si>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</si>
  <si>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</si>
  <si>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</si>
  <si>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</si>
  <si>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</si>
  <si>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</si>
  <si>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</si>
  <si>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</si>
  <si>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</si>
  <si>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</si>
  <si>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</si>
  <si>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</si>
  <si>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</si>
  <si>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</si>
  <si>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</si>
  <si>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</si>
  <si>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</si>
  <si>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</si>
  <si>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</si>
  <si>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</si>
  <si>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</si>
  <si>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</si>
  <si>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</si>
  <si>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</si>
  <si>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</si>
  <si>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</si>
  <si>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</si>
  <si>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</si>
  <si>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</si>
  <si>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</si>
  <si>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</si>
  <si>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</si>
  <si>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</si>
  <si>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</si>
  <si>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</si>
  <si>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</si>
  <si>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</si>
  <si>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</si>
  <si>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</si>
  <si>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</si>
  <si>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</si>
  <si>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</si>
  <si>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</si>
  <si>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</si>
  <si>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</si>
  <si>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</si>
  <si>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</si>
  <si>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</si>
  <si>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</si>
  <si>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</si>
  <si>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</si>
  <si>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</si>
  <si>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</si>
  <si>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</si>
  <si>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</si>
  <si>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</si>
  <si>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</si>
  <si>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</si>
  <si>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</si>
  <si>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</si>
  <si>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</si>
  <si>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</si>
  <si>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</si>
  <si>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</si>
  <si>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</si>
  <si>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</si>
  <si>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</si>
  <si>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</si>
  <si>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</si>
  <si>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</si>
  <si>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</si>
  <si>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</si>
  <si>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</si>
  <si>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</si>
  <si>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</si>
  <si>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</si>
  <si>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</si>
  <si>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</si>
  <si>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</si>
  <si>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</si>
  <si>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</si>
  <si>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</si>
  <si>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</si>
  <si>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</si>
  <si>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</si>
  <si>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</si>
  <si>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</si>
  <si>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</si>
  <si>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</si>
  <si>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</si>
  <si>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</si>
  <si>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</si>
  <si>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</si>
  <si>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</si>
  <si>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</si>
  <si>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</si>
  <si>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</si>
  <si>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</si>
  <si>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</si>
  <si>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</si>
  <si>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</si>
  <si>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</si>
  <si>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</si>
  <si>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</si>
  <si>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</si>
  <si>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</si>
  <si>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</si>
  <si>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</si>
  <si>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</si>
  <si>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</si>
  <si>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</si>
  <si>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</si>
  <si>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</si>
  <si>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</si>
  <si>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</si>
  <si>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</si>
  <si>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</si>
  <si>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</si>
  <si>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</si>
  <si>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</si>
  <si>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</si>
  <si>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</si>
  <si>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</si>
  <si>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</si>
  <si>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</si>
  <si>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</si>
  <si>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</si>
  <si>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</si>
  <si>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</si>
  <si>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</si>
  <si>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</si>
  <si>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</si>
  <si>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</si>
  <si>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</si>
  <si>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</si>
  <si>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</si>
  <si>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</si>
  <si>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</si>
  <si>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</si>
  <si>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</si>
  <si>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</si>
  <si>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</si>
  <si>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</si>
  <si>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</si>
  <si>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</si>
  <si>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</si>
  <si>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</si>
  <si>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</si>
  <si>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</si>
  <si>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</si>
  <si>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</si>
  <si>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</si>
  <si>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</si>
  <si>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</si>
  <si>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</si>
  <si>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</si>
  <si>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</si>
  <si>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</si>
  <si>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</si>
  <si>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</si>
  <si>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</si>
  <si>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</si>
  <si>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</si>
  <si>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</si>
  <si>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</si>
  <si>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</si>
  <si>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</si>
  <si>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</si>
  <si>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</si>
  <si>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</si>
  <si>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</si>
  <si>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</si>
  <si>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</si>
  <si>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</si>
  <si>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</si>
  <si>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</si>
  <si>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</si>
  <si>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</si>
  <si>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</si>
  <si>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</si>
  <si>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</si>
  <si>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</si>
  <si>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</si>
  <si>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</si>
  <si>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</si>
  <si>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</si>
  <si>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</si>
  <si>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</si>
  <si>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</si>
  <si>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</si>
  <si>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</si>
  <si>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</si>
  <si>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</si>
  <si>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</si>
  <si>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</si>
  <si>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</si>
  <si>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</si>
  <si>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</si>
  <si>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</si>
  <si>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</si>
  <si>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</si>
  <si>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</si>
  <si>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</si>
  <si>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</si>
  <si>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</si>
  <si>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</si>
  <si>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</si>
  <si>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</si>
  <si>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</si>
  <si>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</si>
  <si>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</si>
  <si>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</si>
  <si>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</si>
  <si>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</si>
  <si>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</si>
  <si>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</si>
  <si>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</si>
  <si>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</si>
  <si>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</si>
  <si>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</si>
  <si>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</si>
  <si>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</si>
  <si>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</si>
  <si>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</si>
  <si>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</si>
  <si>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</si>
  <si>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</si>
  <si>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</si>
  <si>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</si>
  <si>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</si>
  <si>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</si>
  <si>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</si>
  <si>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</si>
  <si>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</si>
  <si>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</si>
  <si>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</si>
  <si>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</si>
  <si>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</si>
  <si>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</si>
  <si>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</si>
  <si>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</si>
  <si>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</si>
  <si>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</si>
  <si>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</si>
  <si>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</si>
  <si>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</si>
  <si>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</si>
  <si>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</si>
  <si>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</si>
  <si>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</si>
  <si>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</si>
  <si>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</si>
  <si>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</si>
  <si>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</si>
  <si>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</si>
  <si>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</si>
  <si>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</si>
  <si>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</si>
  <si>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</si>
  <si>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</si>
  <si>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</si>
  <si>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</si>
  <si>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</si>
  <si>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</si>
  <si>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</si>
  <si>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</si>
  <si>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</si>
  <si>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</si>
  <si>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</si>
  <si>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</si>
  <si>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</si>
  <si>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</si>
  <si>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</si>
  <si>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</si>
  <si>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</si>
  <si>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</si>
  <si>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</si>
  <si>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</si>
  <si>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</si>
  <si>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</si>
  <si>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</si>
  <si>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</si>
  <si>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</si>
  <si>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</si>
  <si>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</si>
  <si>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</si>
  <si>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</si>
  <si>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</si>
  <si>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</si>
  <si>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</si>
  <si>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</si>
  <si>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</si>
  <si>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</si>
  <si>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</si>
  <si>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</si>
  <si>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</si>
  <si>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</si>
  <si>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</si>
  <si>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</si>
  <si>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</si>
  <si>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</si>
  <si>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</si>
  <si>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</si>
  <si>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</si>
  <si>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</si>
  <si>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</si>
  <si>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</si>
  <si>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</si>
  <si>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</si>
  <si>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</si>
  <si>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</si>
  <si>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</si>
  <si>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</si>
  <si>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</si>
  <si>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</si>
  <si>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</si>
  <si>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</si>
  <si>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</si>
  <si>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</si>
  <si>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</si>
  <si>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</si>
  <si>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</si>
  <si>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</si>
  <si>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</si>
  <si>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</si>
  <si>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</si>
  <si>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</si>
  <si>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</si>
  <si>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</si>
  <si>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</si>
  <si>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</si>
  <si>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</si>
  <si>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</si>
  <si>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</si>
  <si>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</si>
  <si>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</si>
  <si>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</si>
  <si>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</si>
  <si>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</si>
  <si>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</si>
  <si>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</si>
  <si>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</si>
  <si>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</si>
  <si>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</si>
  <si>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</si>
  <si>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</si>
  <si>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</si>
  <si>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</si>
  <si>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</si>
  <si>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</si>
  <si>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</si>
  <si>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</si>
  <si>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</si>
  <si>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</si>
  <si>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</si>
  <si>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</si>
  <si>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</si>
  <si>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</si>
  <si>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</si>
  <si>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</si>
  <si>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</si>
  <si>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</si>
  <si>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</si>
  <si>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</si>
  <si>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</si>
  <si>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</si>
  <si>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</si>
  <si>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</si>
  <si>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</si>
  <si>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</si>
  <si>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</si>
  <si>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</si>
  <si>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</si>
  <si>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</si>
  <si>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</si>
  <si>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</si>
  <si>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</si>
  <si>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</si>
  <si>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</si>
  <si>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</si>
  <si>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</si>
  <si>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</si>
  <si>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</si>
  <si>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</si>
  <si>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</si>
  <si>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</si>
  <si>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</si>
  <si>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</si>
  <si>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</si>
  <si>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</si>
  <si>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</si>
  <si>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</si>
  <si>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</si>
  <si>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</si>
  <si>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</si>
  <si>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</si>
  <si>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</si>
  <si>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</si>
  <si>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</si>
  <si>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</si>
  <si>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</si>
  <si>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</si>
  <si>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</si>
  <si>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</si>
  <si>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</si>
  <si>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</si>
  <si>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</si>
  <si>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</si>
  <si>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</si>
  <si>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</si>
  <si>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</si>
  <si>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</si>
  <si>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</si>
  <si>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</si>
  <si>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</si>
  <si>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</si>
  <si>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</si>
  <si>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</si>
  <si>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</si>
  <si>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</si>
  <si>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</si>
  <si>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</si>
  <si>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</si>
  <si>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</si>
  <si>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</si>
  <si>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</si>
  <si>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</si>
  <si>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</si>
  <si>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</si>
  <si>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</si>
  <si>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</si>
  <si>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</si>
  <si>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</si>
  <si>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</si>
  <si>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</si>
  <si>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</si>
  <si>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</si>
  <si>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</si>
  <si>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</si>
  <si>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</si>
  <si>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</si>
  <si>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</si>
  <si>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</si>
  <si>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</si>
  <si>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</si>
  <si>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</si>
  <si>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</si>
  <si>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</si>
  <si>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</si>
  <si>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</si>
  <si>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</si>
  <si>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</si>
  <si>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</si>
  <si>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</si>
  <si>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</si>
  <si>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</si>
  <si>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</si>
  <si>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</si>
  <si>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</si>
  <si>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</si>
  <si>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</si>
  <si>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</si>
  <si>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</si>
  <si>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</si>
  <si>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</si>
  <si>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</si>
  <si>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</si>
  <si>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</si>
  <si>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</si>
  <si>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</si>
  <si>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</si>
  <si>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</si>
  <si>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</si>
  <si>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</si>
  <si>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</si>
  <si>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</si>
  <si>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</si>
  <si>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</si>
  <si>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</si>
  <si>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</si>
  <si>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</si>
  <si>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</si>
  <si>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</si>
  <si>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</si>
  <si>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</si>
  <si>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</si>
  <si>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</si>
  <si>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</si>
  <si>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</si>
  <si>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</si>
  <si>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</si>
  <si>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</si>
  <si>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</si>
  <si>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</si>
  <si>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</si>
  <si>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</si>
  <si>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</si>
  <si>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</si>
  <si>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</si>
  <si>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</si>
  <si>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</si>
  <si>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</si>
  <si>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</si>
  <si>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</si>
  <si>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</si>
  <si>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</si>
  <si>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</si>
  <si>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</si>
  <si>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</si>
  <si>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</si>
  <si>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</si>
  <si>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</si>
  <si>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</si>
  <si>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</si>
  <si>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</si>
  <si>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</si>
  <si>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</si>
  <si>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</si>
  <si>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</si>
  <si>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</si>
  <si>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</si>
  <si>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</si>
  <si>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</si>
  <si>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</si>
  <si>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</si>
  <si>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</si>
  <si>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</si>
  <si>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</si>
  <si>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</si>
  <si>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</si>
  <si>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</si>
  <si>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</si>
  <si>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</si>
  <si>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</si>
  <si>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</si>
  <si>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</si>
  <si>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</si>
  <si>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</si>
  <si>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</si>
  <si>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</si>
  <si>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</si>
  <si>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</si>
  <si>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</si>
  <si>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</si>
  <si>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</si>
  <si>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</si>
  <si>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</si>
  <si>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</si>
  <si>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</si>
  <si>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</si>
  <si>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</si>
  <si>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</si>
  <si>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</si>
  <si>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</si>
  <si>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</si>
  <si>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</si>
  <si>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</si>
  <si>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</si>
  <si>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</si>
  <si>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</si>
  <si>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</si>
  <si>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</si>
  <si>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</si>
  <si>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</si>
  <si>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</si>
  <si>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</si>
  <si>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</si>
  <si>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</si>
  <si>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</si>
  <si>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</si>
  <si>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</si>
  <si>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</si>
  <si>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</si>
  <si>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</si>
  <si>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</si>
  <si>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</si>
  <si>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</si>
  <si>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</si>
  <si>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</si>
  <si>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</si>
  <si>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</si>
  <si>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</si>
  <si>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</si>
  <si>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</si>
  <si>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</si>
  <si>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</si>
  <si>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</si>
  <si>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</si>
  <si>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</si>
  <si>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</si>
  <si>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</si>
  <si>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</si>
  <si>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</si>
  <si>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</si>
  <si>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</si>
  <si>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</si>
  <si>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</si>
  <si>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</si>
  <si>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</si>
  <si>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</si>
  <si>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</si>
  <si>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</si>
  <si>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</si>
  <si>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</si>
  <si>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</si>
  <si>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</si>
  <si>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</si>
  <si>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</si>
  <si>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</si>
  <si>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</si>
  <si>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</si>
  <si>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</si>
  <si>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</si>
  <si>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</si>
  <si>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</si>
  <si>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</si>
  <si>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</si>
  <si>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</si>
  <si>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</si>
  <si>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</si>
  <si>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</si>
  <si>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</si>
  <si>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</si>
  <si>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</si>
  <si>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</si>
  <si>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</si>
  <si>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</si>
  <si>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</si>
  <si>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</si>
  <si>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</si>
  <si>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</si>
  <si>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</si>
  <si>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</si>
  <si>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</si>
  <si>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</si>
  <si>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</si>
  <si>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</si>
  <si>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</si>
  <si>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</si>
  <si>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</si>
  <si>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</si>
  <si>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</si>
  <si>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</si>
  <si>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</si>
  <si>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</si>
  <si>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</si>
  <si>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</si>
  <si>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</si>
  <si>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</si>
  <si>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</si>
  <si>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</si>
  <si>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</si>
  <si>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</si>
  <si>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</si>
  <si>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</si>
  <si>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</si>
  <si>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</si>
  <si>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</si>
  <si>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</si>
  <si>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</si>
  <si>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</si>
  <si>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</si>
  <si>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</si>
  <si>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</si>
  <si>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</si>
  <si>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</si>
  <si>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</si>
  <si>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</si>
  <si>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</si>
  <si>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</si>
  <si>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</si>
  <si>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</si>
  <si>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</si>
  <si>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</si>
  <si>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</si>
  <si>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</si>
  <si>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</si>
  <si>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</si>
  <si>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</si>
  <si>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</si>
  <si>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</si>
  <si>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</si>
  <si>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</si>
  <si>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</si>
  <si>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</si>
  <si>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</si>
  <si>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</si>
  <si>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</si>
  <si>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</si>
  <si>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</si>
  <si>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</si>
  <si>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</si>
  <si>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</si>
  <si>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</si>
  <si>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</si>
  <si>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</si>
  <si>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</si>
  <si>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</si>
  <si>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</si>
  <si>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</si>
  <si>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</si>
  <si>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</si>
  <si>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</si>
  <si>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</si>
  <si>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</si>
  <si>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</si>
  <si>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</si>
  <si>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</si>
  <si>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</si>
  <si>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</si>
  <si>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</si>
  <si>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</si>
  <si>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</si>
  <si>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</si>
  <si>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</si>
  <si>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</si>
  <si>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</si>
  <si>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</si>
  <si>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</si>
  <si>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</si>
  <si>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</si>
  <si>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</si>
  <si>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</si>
  <si>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</si>
  <si>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</si>
  <si>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</si>
  <si>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</si>
  <si>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</si>
  <si>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</si>
  <si>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</si>
  <si>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</si>
  <si>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</si>
  <si>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</si>
  <si>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</si>
  <si>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</si>
  <si>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</si>
  <si>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</si>
  <si>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</si>
  <si>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</si>
  <si>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</si>
  <si>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</si>
  <si>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</si>
  <si>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</si>
  <si>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</si>
  <si>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</si>
  <si>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</si>
  <si>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</si>
  <si>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</si>
  <si>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</si>
  <si>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</si>
  <si>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</si>
  <si>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</si>
  <si>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</si>
  <si>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</si>
  <si>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</si>
  <si>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</si>
  <si>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</si>
  <si>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</si>
  <si>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</si>
  <si>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</si>
  <si>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</si>
  <si>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</si>
  <si>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</si>
  <si>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</si>
  <si>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</si>
  <si>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</si>
  <si>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</si>
  <si>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</si>
  <si>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</si>
  <si>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</si>
  <si>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</si>
  <si>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</si>
  <si>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</si>
  <si>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</si>
  <si>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</si>
  <si>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</si>
  <si>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</si>
  <si>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</si>
  <si>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</si>
  <si>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</si>
  <si>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</si>
  <si>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</si>
  <si>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</si>
  <si>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</si>
  <si>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</si>
  <si>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</si>
  <si>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</si>
  <si>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</si>
  <si>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</si>
  <si>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</si>
  <si>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</si>
  <si>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</si>
  <si>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</si>
  <si>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</si>
  <si>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</si>
  <si>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</si>
  <si>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</si>
  <si>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</si>
  <si>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</si>
  <si>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</si>
  <si>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</si>
  <si>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</si>
  <si>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</si>
  <si>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</si>
  <si>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</si>
  <si>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</si>
  <si>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</si>
  <si>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</si>
  <si>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</si>
  <si>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</si>
  <si>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</si>
  <si>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</si>
  <si>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</si>
  <si>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</si>
  <si>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</si>
  <si>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</si>
  <si>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</si>
  <si>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</si>
  <si>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</si>
  <si>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</si>
  <si>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</si>
  <si>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</si>
  <si>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</si>
  <si>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</si>
  <si>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</si>
  <si>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</si>
  <si>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</si>
  <si>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</si>
  <si>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</si>
  <si>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</si>
  <si>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</si>
  <si>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</si>
  <si>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</si>
  <si>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</si>
  <si>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</si>
  <si>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</si>
  <si>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</si>
  <si>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</si>
  <si>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</si>
  <si>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</si>
  <si>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</si>
  <si>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</si>
  <si>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</si>
  <si>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</si>
  <si>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</si>
  <si>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</si>
  <si>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</si>
  <si>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</si>
  <si>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</si>
  <si>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</si>
  <si>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</si>
  <si>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</si>
  <si>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</si>
  <si>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</si>
  <si>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</si>
  <si>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</si>
  <si>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</si>
  <si>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</si>
  <si>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</si>
  <si>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</si>
  <si>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</si>
  <si>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</si>
  <si>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</si>
  <si>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</si>
  <si>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</si>
  <si>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</si>
  <si>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</si>
  <si>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</si>
  <si>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</si>
  <si>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</si>
  <si>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</si>
  <si>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</si>
  <si>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</si>
  <si>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</si>
  <si>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</si>
  <si>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</si>
  <si>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</si>
  <si>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</si>
  <si>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</si>
  <si>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</si>
  <si>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</si>
  <si>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</si>
  <si>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</si>
  <si>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</si>
  <si>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</si>
  <si>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</si>
  <si>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</si>
  <si>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</si>
  <si>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</si>
  <si>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</si>
  <si>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</si>
  <si>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</si>
  <si>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</si>
  <si>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</si>
  <si>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</si>
  <si>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</si>
  <si>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</si>
  <si>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</si>
  <si>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</si>
  <si>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</si>
  <si>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</si>
  <si>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</si>
  <si>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</si>
  <si>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</si>
  <si>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</si>
  <si>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</si>
  <si>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</si>
  <si>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</si>
  <si>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</si>
  <si>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</si>
  <si>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</si>
  <si>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</si>
  <si>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</si>
  <si>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</si>
  <si>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</si>
  <si>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</si>
  <si>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</si>
  <si>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</si>
  <si>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</si>
  <si>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</si>
  <si>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</si>
  <si>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</si>
  <si>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</si>
  <si>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</si>
  <si>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</si>
  <si>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</si>
  <si>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</si>
  <si>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</si>
  <si>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</si>
  <si>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</si>
  <si>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</si>
  <si>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</si>
  <si>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</si>
  <si>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</si>
  <si>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</si>
  <si>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</si>
  <si>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</si>
  <si>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</si>
  <si>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</si>
  <si>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</si>
  <si>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</si>
  <si>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</si>
  <si>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</si>
  <si>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</si>
  <si>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</si>
  <si>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</si>
  <si>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</si>
  <si>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</si>
  <si>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</si>
  <si>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</si>
  <si>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</si>
  <si>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</si>
  <si>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</si>
  <si>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</si>
  <si>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</si>
  <si>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</si>
  <si>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</si>
  <si>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</si>
  <si>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</si>
  <si>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</si>
  <si>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</si>
  <si>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</si>
  <si>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</si>
  <si>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</si>
  <si>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</si>
  <si>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</si>
  <si>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</si>
  <si>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</si>
  <si>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</si>
  <si>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</si>
  <si>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</si>
  <si>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</si>
  <si>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</si>
  <si>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</si>
  <si>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</si>
  <si>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</si>
  <si>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</si>
  <si>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</si>
  <si>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</si>
  <si>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</si>
  <si>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</si>
  <si>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</si>
  <si>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</si>
  <si>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</si>
  <si>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</si>
  <si>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</si>
  <si>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</si>
  <si>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</si>
  <si>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</si>
  <si>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</si>
  <si>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</si>
  <si>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</si>
  <si>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</si>
  <si>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</si>
  <si>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</si>
  <si>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</si>
  <si>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</si>
  <si>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</si>
  <si>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</si>
  <si>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</si>
  <si>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</si>
  <si>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</si>
  <si>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</si>
  <si>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</si>
  <si>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</si>
  <si>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</si>
  <si>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</si>
  <si>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</si>
  <si>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</si>
  <si>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</si>
  <si>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</si>
  <si>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</si>
  <si>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</si>
  <si>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</si>
  <si>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</si>
  <si>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</si>
  <si>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</si>
  <si>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</si>
  <si>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</si>
  <si>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</si>
  <si>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</si>
  <si>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</si>
  <si>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</si>
  <si>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</si>
  <si>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</si>
  <si>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</si>
  <si>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</si>
  <si>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</si>
  <si>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</si>
  <si>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</si>
  <si>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</si>
  <si>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</si>
  <si>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</si>
  <si>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</si>
  <si>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</si>
  <si>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</si>
  <si>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</si>
  <si>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</si>
  <si>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</si>
  <si>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</si>
  <si>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</si>
  <si>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</si>
  <si>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</si>
  <si>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</si>
  <si>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</si>
  <si>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</si>
  <si>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</si>
  <si>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</si>
  <si>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</si>
  <si>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</si>
  <si>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</si>
  <si>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</si>
  <si>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</si>
  <si>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</si>
  <si>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</si>
  <si>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</si>
  <si>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</si>
  <si>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</si>
  <si>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</si>
  <si>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</si>
  <si>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</si>
  <si>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</si>
  <si>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</si>
  <si>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</si>
  <si>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</si>
  <si>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</si>
  <si>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</si>
  <si>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</si>
  <si>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</si>
  <si>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</si>
  <si>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</si>
  <si>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</si>
  <si>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</si>
  <si>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</si>
  <si>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</si>
  <si>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</si>
  <si>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</si>
  <si>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</si>
  <si>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</si>
  <si>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</si>
  <si>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</si>
  <si>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</si>
  <si>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</si>
  <si>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</si>
  <si>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</si>
  <si>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</si>
  <si>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</si>
  <si>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</si>
  <si>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</si>
  <si>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</si>
  <si>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</si>
  <si>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</si>
  <si>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</si>
  <si>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</si>
  <si>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</si>
  <si>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</si>
  <si>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</si>
  <si>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</si>
  <si>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</si>
  <si>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</si>
  <si>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</si>
  <si>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</si>
  <si>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</si>
  <si>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</si>
  <si>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</si>
  <si>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</si>
  <si>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</si>
  <si>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</si>
  <si>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</si>
  <si>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</si>
  <si>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</si>
  <si>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</si>
  <si>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</si>
  <si>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</si>
  <si>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</si>
  <si>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</si>
  <si>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</si>
  <si>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</si>
  <si>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</si>
  <si>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</si>
  <si>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</si>
  <si>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</si>
  <si>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</si>
  <si>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</si>
  <si>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</si>
  <si>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</si>
  <si>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</si>
  <si>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</si>
  <si>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</si>
  <si>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</si>
  <si>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</si>
  <si>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</si>
  <si>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</si>
  <si>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</si>
  <si>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</si>
  <si>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</si>
  <si>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</si>
  <si>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</si>
  <si>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</si>
  <si>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</si>
  <si>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</si>
  <si>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</si>
  <si>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</si>
  <si>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</si>
  <si>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</si>
  <si>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</si>
  <si>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</si>
  <si>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</si>
  <si>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</si>
  <si>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</si>
  <si>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</si>
  <si>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</si>
  <si>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</si>
  <si>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</si>
  <si>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</si>
  <si>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</si>
  <si>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</si>
  <si>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</si>
  <si>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</si>
  <si>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</si>
  <si>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</si>
  <si>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</si>
  <si>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</si>
  <si>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</si>
  <si>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</si>
  <si>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</si>
  <si>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</si>
  <si>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</si>
  <si>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</si>
  <si>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</si>
  <si>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</si>
  <si>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</si>
  <si>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</si>
  <si>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</si>
  <si>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</si>
  <si>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</si>
  <si>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</si>
  <si>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</si>
  <si>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</si>
  <si>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</si>
  <si>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</si>
  <si>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</si>
  <si>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</si>
  <si>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</si>
  <si>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</si>
  <si>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</si>
  <si>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</si>
  <si>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</si>
  <si>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</si>
  <si>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</si>
  <si>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</si>
  <si>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</si>
  <si>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</si>
  <si>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</si>
  <si>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</si>
  <si>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</si>
  <si>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</si>
  <si>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</si>
  <si>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</si>
  <si>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</si>
  <si>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</si>
  <si>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</si>
  <si>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</si>
  <si>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</si>
  <si>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</si>
  <si>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</si>
  <si>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</si>
  <si>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</si>
  <si>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</si>
  <si>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</si>
  <si>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</si>
  <si>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</si>
  <si>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</si>
  <si>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</si>
  <si>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</si>
  <si>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</si>
  <si>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</si>
  <si>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</si>
  <si>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</si>
  <si>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</si>
  <si>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</si>
  <si>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</si>
  <si>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</si>
  <si>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</si>
  <si>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</si>
  <si>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</si>
  <si>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</si>
  <si>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</si>
  <si>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</si>
  <si>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</si>
  <si>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</si>
  <si>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</si>
  <si>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</si>
  <si>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</si>
  <si>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</si>
  <si>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</si>
  <si>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</si>
  <si>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</si>
  <si>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</si>
  <si>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</si>
  <si>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</si>
  <si>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</si>
  <si>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</si>
  <si>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</si>
  <si>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</si>
  <si>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</si>
  <si>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</si>
  <si>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</si>
  <si>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</si>
  <si>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</si>
  <si>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</si>
  <si>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</si>
  <si>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</si>
  <si>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</si>
  <si>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</si>
  <si>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</si>
  <si>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</si>
  <si>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</si>
  <si>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</si>
  <si>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</si>
  <si>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</si>
  <si>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</si>
  <si>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</si>
  <si>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</si>
  <si>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</si>
  <si>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</si>
  <si>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</si>
  <si>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</si>
  <si>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</si>
  <si>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</si>
  <si>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</si>
  <si>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</si>
  <si>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</si>
  <si>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</si>
  <si>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</si>
  <si>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</si>
  <si>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</si>
  <si>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</si>
  <si>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</si>
  <si>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</si>
  <si>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</si>
  <si>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</si>
  <si>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</si>
  <si>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</si>
  <si>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</si>
  <si>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</si>
  <si>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</si>
  <si>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</si>
  <si>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</si>
  <si>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</si>
  <si>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</si>
  <si>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</si>
  <si>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</si>
  <si>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</si>
  <si>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</si>
  <si>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</si>
  <si>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</si>
  <si>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</si>
  <si>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</si>
  <si>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</si>
  <si>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</si>
  <si>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</si>
  <si>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</si>
  <si>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</si>
  <si>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</si>
  <si>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</si>
  <si>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</si>
  <si>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</si>
  <si>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</si>
  <si>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</si>
  <si>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</si>
  <si>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</si>
  <si>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</si>
  <si>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</si>
  <si>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</si>
  <si>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</si>
  <si>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</si>
  <si>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</si>
  <si>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</si>
  <si>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</si>
  <si>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</si>
  <si>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</si>
  <si>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</si>
  <si>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</si>
  <si>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</si>
  <si>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</si>
  <si>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</si>
  <si>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</si>
  <si>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</si>
  <si>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</si>
  <si>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</si>
  <si>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</si>
  <si>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</si>
  <si>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</si>
  <si>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</si>
  <si>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</si>
  <si>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</si>
  <si>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</si>
  <si>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</si>
  <si>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</si>
  <si>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</si>
  <si>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</si>
  <si>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</si>
  <si>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</si>
  <si>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</si>
  <si>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</si>
  <si>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</si>
  <si>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</si>
  <si>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</si>
  <si>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</si>
  <si>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</si>
  <si>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</si>
  <si>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</si>
  <si>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</si>
  <si>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</si>
  <si>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</si>
  <si>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</si>
  <si>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</si>
  <si>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</si>
  <si>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</si>
  <si>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</si>
  <si>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</si>
  <si>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</si>
  <si>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</si>
  <si>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</si>
  <si>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</si>
  <si>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</si>
  <si>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</si>
  <si>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</si>
  <si>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</si>
  <si>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</si>
  <si>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</si>
  <si>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</si>
  <si>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</si>
  <si>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</si>
  <si>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</si>
  <si>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</si>
  <si>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</si>
  <si>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</si>
  <si>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</si>
  <si>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</si>
  <si>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</si>
  <si>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</si>
  <si>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</si>
  <si>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</si>
  <si>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</si>
  <si>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</si>
  <si>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</si>
  <si>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</si>
  <si>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</si>
  <si>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</si>
  <si>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</si>
  <si>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</si>
  <si>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</si>
  <si>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</si>
  <si>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</si>
  <si>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</si>
  <si>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</si>
  <si>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</si>
  <si>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</si>
  <si>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</si>
  <si>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</si>
  <si>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</si>
  <si>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</si>
  <si>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</si>
  <si>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</si>
  <si>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</si>
  <si>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</si>
  <si>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</si>
  <si>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</si>
  <si>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</si>
  <si>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</si>
  <si>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</si>
  <si>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</si>
  <si>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</si>
  <si>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</si>
  <si>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</si>
  <si>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</si>
  <si>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</si>
  <si>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</si>
  <si>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</si>
  <si>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</si>
  <si>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</si>
  <si>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</si>
  <si>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</si>
  <si>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</si>
  <si>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</si>
  <si>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</si>
  <si>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</si>
  <si>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</si>
  <si>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</si>
  <si>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</si>
  <si>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</si>
  <si>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</si>
  <si>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</si>
  <si>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</si>
  <si>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</si>
  <si>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</si>
  <si>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</si>
  <si>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</si>
  <si>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</si>
  <si>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</si>
  <si>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</si>
  <si>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</si>
  <si>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</si>
  <si>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</si>
  <si>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</si>
  <si>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</si>
  <si>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</si>
  <si>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</si>
  <si>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</si>
  <si>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</si>
  <si>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</si>
  <si>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</si>
  <si>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</si>
  <si>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</si>
  <si>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</si>
  <si>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</si>
  <si>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</si>
  <si>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</si>
  <si>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</si>
  <si>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</si>
  <si>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</si>
  <si>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</si>
  <si>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</si>
  <si>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</si>
  <si>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</si>
  <si>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</si>
  <si>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</si>
  <si>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</si>
  <si>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</si>
  <si>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</si>
  <si>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</si>
  <si>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</si>
  <si>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</si>
  <si>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</si>
  <si>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</si>
  <si>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</si>
  <si>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</si>
  <si>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</si>
  <si>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</si>
  <si>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</si>
  <si>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</si>
  <si>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</si>
  <si>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</si>
  <si>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</si>
  <si>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</si>
  <si>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</si>
  <si>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</si>
  <si>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</si>
  <si>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</si>
  <si>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</si>
  <si>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</si>
  <si>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</si>
  <si>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</si>
  <si>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</si>
  <si>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</si>
  <si>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</si>
  <si>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</si>
  <si>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</si>
  <si>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</si>
  <si>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</si>
  <si>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</si>
  <si>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</si>
  <si>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</si>
  <si>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</si>
  <si>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</si>
  <si>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</si>
  <si>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</si>
  <si>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</si>
  <si>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</si>
  <si>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</si>
  <si>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</si>
  <si>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</si>
  <si>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</si>
  <si>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</si>
  <si>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</si>
  <si>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</si>
  <si>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</si>
  <si>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</si>
  <si>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</si>
  <si>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</si>
  <si>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</si>
  <si>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</si>
  <si>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</si>
  <si>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</si>
  <si>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</si>
  <si>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</si>
  <si>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</si>
  <si>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</si>
  <si>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</si>
  <si>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</si>
  <si>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</si>
  <si>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</si>
  <si>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</si>
  <si>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</si>
  <si>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</si>
  <si>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</si>
  <si>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</si>
  <si>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</si>
  <si>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</si>
  <si>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</si>
  <si>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</si>
  <si>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</si>
  <si>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</si>
  <si>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</si>
  <si>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</si>
  <si>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</si>
  <si>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</si>
  <si>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</si>
  <si>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</si>
  <si>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</si>
  <si>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</si>
  <si>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</si>
  <si>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</si>
  <si>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</si>
  <si>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</si>
  <si>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</si>
  <si>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</si>
  <si>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</si>
  <si>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</si>
  <si>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</si>
  <si>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</si>
  <si>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</si>
  <si>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</si>
  <si>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</si>
  <si>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</si>
  <si>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</si>
  <si>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</si>
  <si>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</si>
  <si>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</si>
  <si>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</si>
  <si>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</si>
  <si>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</si>
  <si>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</si>
  <si>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</si>
  <si>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</si>
  <si>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</si>
  <si>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</si>
  <si>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</si>
  <si>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</si>
  <si>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</si>
  <si>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</si>
  <si>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</si>
  <si>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</si>
  <si>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</si>
  <si>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</si>
  <si>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</si>
  <si>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</si>
  <si>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</si>
  <si>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</si>
  <si>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</si>
  <si>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</si>
  <si>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</si>
  <si>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</si>
  <si>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</si>
  <si>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</si>
  <si>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</si>
  <si>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</si>
  <si>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</si>
  <si>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</si>
  <si>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</si>
  <si>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</si>
  <si>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</si>
  <si>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</si>
  <si>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</si>
  <si>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</si>
  <si>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</si>
  <si>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</si>
  <si>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</si>
  <si>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</si>
  <si>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</si>
  <si>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</si>
  <si>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</si>
  <si>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</si>
  <si>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</si>
  <si>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</si>
  <si>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</si>
  <si>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</si>
  <si>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</si>
  <si>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</si>
  <si>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</si>
  <si>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</si>
  <si>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</si>
  <si>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</si>
  <si>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</si>
  <si>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</si>
  <si>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</si>
  <si>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</si>
  <si>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</si>
  <si>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</si>
  <si>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</si>
  <si>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</si>
  <si>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</si>
  <si>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</si>
  <si>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</si>
  <si>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</si>
  <si>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</si>
  <si>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</si>
  <si>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</si>
  <si>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</si>
  <si>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</si>
  <si>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</si>
  <si>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</si>
  <si>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</si>
  <si>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</si>
  <si>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</si>
  <si>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</si>
  <si>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</si>
  <si>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</si>
  <si>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</si>
  <si>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</si>
  <si>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</si>
  <si>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</si>
  <si>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</si>
  <si>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</si>
  <si>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</si>
  <si>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</si>
  <si>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</si>
  <si>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</si>
  <si>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</si>
  <si>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</si>
  <si>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</si>
  <si>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</si>
  <si>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</si>
  <si>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</si>
  <si>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</si>
  <si>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</si>
  <si>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</si>
  <si>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</si>
  <si>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</si>
  <si>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</si>
  <si>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</si>
  <si>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</si>
  <si>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</si>
  <si>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</si>
  <si>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</si>
  <si>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</si>
  <si>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</si>
  <si>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</si>
  <si>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</si>
  <si>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</si>
  <si>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</si>
  <si>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</si>
  <si>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</si>
  <si>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</si>
  <si>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</si>
  <si>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</si>
  <si>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</si>
  <si>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</si>
  <si>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</si>
  <si>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</si>
  <si>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</si>
  <si>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</si>
  <si>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</si>
  <si>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</si>
  <si>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</si>
  <si>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</si>
  <si>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</si>
  <si>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</si>
  <si>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</si>
  <si>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</si>
  <si>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</si>
  <si>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</si>
  <si>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</si>
  <si>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</si>
  <si>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</si>
  <si>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</si>
  <si>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</si>
  <si>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</si>
  <si>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</si>
  <si>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</si>
  <si>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</si>
  <si>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</si>
  <si>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</si>
  <si>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</si>
  <si>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</si>
  <si>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</si>
  <si>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</si>
  <si>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</si>
  <si>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</si>
  <si>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</si>
  <si>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</si>
  <si>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</si>
  <si>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</si>
  <si>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</si>
  <si>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</si>
  <si>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</si>
  <si>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</si>
  <si>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</si>
  <si>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</si>
  <si>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</si>
  <si>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</si>
  <si>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</si>
  <si>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</si>
  <si>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</si>
  <si>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</si>
  <si>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</si>
  <si>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</si>
  <si>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</si>
  <si>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</si>
  <si>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</si>
  <si>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</si>
  <si>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</si>
  <si>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</si>
  <si>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</si>
  <si>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</si>
  <si>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</si>
  <si>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</si>
  <si>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</si>
  <si>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</si>
  <si>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</si>
  <si>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</si>
  <si>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</si>
  <si>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</si>
  <si>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</si>
  <si>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</si>
  <si>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</si>
  <si>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</si>
  <si>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</si>
  <si>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</si>
  <si>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</si>
  <si>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</si>
  <si>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</si>
  <si>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</si>
  <si>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</si>
  <si>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</si>
  <si>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</si>
  <si>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</si>
  <si>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</si>
  <si>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</si>
  <si>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</si>
  <si>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</si>
  <si>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</si>
  <si>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</si>
  <si>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</si>
  <si>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</si>
  <si>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</si>
  <si>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</si>
  <si>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</si>
  <si>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</si>
  <si>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</si>
  <si>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</si>
  <si>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</si>
  <si>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</si>
  <si>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</si>
  <si>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</si>
  <si>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</si>
  <si>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</si>
  <si>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</si>
  <si>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</si>
  <si>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</si>
  <si>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</si>
  <si>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</si>
  <si>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</si>
  <si>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</si>
  <si>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</si>
  <si>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</si>
  <si>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</si>
  <si>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</si>
  <si>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</si>
  <si>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</si>
  <si>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</si>
  <si>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</si>
  <si>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</si>
  <si>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</si>
  <si>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</si>
  <si>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</si>
  <si>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</si>
  <si>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</si>
  <si>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</si>
  <si>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</si>
  <si>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</si>
  <si>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</si>
  <si>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</si>
  <si>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</si>
  <si>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</si>
  <si>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</si>
  <si>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</si>
  <si>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</si>
  <si>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</si>
  <si>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</si>
  <si>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</si>
  <si>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</si>
  <si>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</si>
  <si>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</si>
  <si>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</si>
  <si>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</si>
  <si>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</si>
  <si>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</si>
  <si>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</si>
  <si>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</si>
  <si>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</si>
  <si>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</si>
  <si>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</si>
  <si>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</si>
  <si>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</si>
  <si>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</si>
  <si>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</si>
  <si>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</si>
  <si>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</si>
  <si>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</si>
  <si>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</si>
  <si>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</si>
  <si>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</si>
  <si>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</si>
  <si>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</si>
  <si>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</si>
  <si>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</si>
  <si>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</si>
  <si>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</si>
  <si>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</si>
  <si>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</si>
  <si>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</si>
  <si>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</si>
  <si>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</si>
  <si>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</si>
  <si>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</si>
  <si>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</si>
  <si>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</si>
  <si>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</si>
  <si>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</si>
  <si>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</si>
  <si>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</si>
  <si>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</si>
  <si>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</si>
  <si>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</si>
  <si>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</si>
  <si>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</si>
  <si>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</si>
  <si>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</si>
  <si>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</si>
  <si>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</si>
  <si>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</si>
  <si>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</si>
  <si>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</si>
  <si>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</si>
  <si>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</si>
  <si>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</si>
  <si>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</si>
  <si>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</si>
  <si>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</si>
  <si>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</si>
  <si>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</si>
  <si>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</si>
  <si>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</si>
  <si>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</si>
  <si>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</si>
  <si>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</si>
  <si>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</si>
  <si>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</si>
  <si>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</si>
  <si>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</si>
  <si>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</si>
  <si>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</si>
  <si>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</si>
  <si>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</si>
  <si>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</si>
  <si>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</si>
  <si>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</si>
  <si>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</si>
  <si>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</si>
  <si>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</si>
  <si>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</si>
  <si>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</si>
  <si>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</si>
  <si>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</si>
  <si>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</si>
  <si>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</si>
  <si>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</si>
  <si>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</si>
  <si>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</si>
  <si>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</si>
  <si>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</si>
  <si>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</si>
  <si>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</si>
  <si>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</si>
  <si>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</si>
  <si>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</si>
  <si>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</si>
  <si>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</si>
  <si>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</si>
  <si>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</si>
  <si>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</si>
  <si>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</si>
  <si>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</si>
  <si>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</si>
  <si>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</si>
  <si>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</si>
  <si>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</si>
  <si>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</si>
  <si>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</si>
  <si>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</si>
  <si>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</si>
  <si>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</si>
  <si>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</si>
  <si>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</si>
  <si>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</si>
  <si>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</si>
  <si>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</si>
  <si>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</si>
  <si>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</si>
  <si>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</si>
  <si>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</si>
  <si>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</si>
  <si>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</si>
  <si>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</si>
  <si>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</si>
  <si>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</si>
  <si>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</si>
  <si>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</si>
  <si>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</si>
  <si>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</si>
  <si>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</si>
  <si>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</si>
  <si>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</si>
  <si>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</si>
  <si>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</si>
  <si>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</si>
  <si>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</si>
  <si>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</si>
  <si>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</si>
  <si>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</si>
  <si>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</si>
  <si>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</si>
  <si>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</si>
  <si>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</si>
  <si>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</si>
  <si>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</si>
  <si>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</si>
  <si>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</si>
  <si>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</si>
  <si>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</si>
  <si>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</si>
  <si>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</si>
  <si>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</si>
  <si>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</si>
  <si>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</si>
  <si>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</si>
  <si>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</si>
  <si>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</si>
  <si>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</si>
  <si>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</si>
  <si>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</si>
  <si>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</si>
  <si>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</si>
  <si>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</si>
  <si>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</si>
  <si>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</si>
  <si>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</si>
  <si>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</si>
  <si>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</si>
  <si>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</si>
  <si>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</si>
  <si>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</si>
  <si>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</si>
  <si>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</si>
  <si>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</si>
  <si>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</si>
  <si>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</si>
  <si>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</si>
  <si>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</si>
  <si>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</si>
  <si>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</si>
  <si>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</si>
  <si>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</si>
  <si>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</si>
  <si>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</si>
  <si>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</si>
  <si>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</si>
  <si>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</si>
  <si>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</si>
  <si>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</si>
  <si>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</si>
  <si>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</si>
  <si>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</si>
  <si>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</si>
  <si>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</si>
  <si>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</si>
  <si>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</si>
  <si>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</si>
  <si>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</si>
  <si>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</si>
  <si>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</si>
  <si>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</si>
  <si>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</si>
  <si>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</si>
  <si>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</si>
  <si>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</si>
  <si>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</si>
  <si>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</si>
  <si>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</si>
  <si>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</si>
  <si>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</si>
  <si>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</si>
  <si>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</si>
  <si>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</si>
  <si>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</si>
  <si>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</si>
  <si>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</si>
  <si>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</si>
  <si>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</si>
  <si>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</si>
  <si>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</si>
  <si>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</si>
  <si>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</si>
  <si>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</si>
  <si>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</si>
  <si>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</si>
  <si>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</si>
  <si>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</si>
  <si>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</si>
  <si>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</si>
  <si>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</si>
  <si>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</si>
  <si>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</si>
  <si>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</si>
  <si>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</si>
  <si>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</si>
  <si>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</si>
  <si>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</si>
  <si>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</si>
  <si>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</si>
  <si>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</si>
  <si>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</si>
  <si>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</si>
  <si>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</si>
  <si>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</si>
  <si>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</si>
  <si>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</si>
  <si>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</si>
  <si>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</si>
  <si>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</si>
  <si>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</si>
  <si>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</si>
  <si>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</si>
  <si>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</si>
  <si>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</si>
  <si>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</si>
  <si>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</si>
  <si>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</si>
  <si>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</si>
  <si>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</si>
  <si>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</si>
  <si>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</si>
  <si>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</si>
  <si>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</si>
  <si>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</si>
  <si>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</si>
  <si>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</si>
  <si>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</si>
  <si>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</si>
  <si>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</si>
  <si>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</si>
  <si>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</si>
  <si>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</si>
  <si>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</si>
  <si>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</si>
  <si>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</si>
  <si>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</si>
  <si>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</si>
  <si>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</si>
  <si>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</si>
  <si>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</si>
  <si>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</si>
  <si>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</si>
  <si>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</si>
  <si>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</si>
  <si>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</si>
  <si>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</si>
  <si>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</si>
  <si>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</si>
  <si>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</si>
  <si>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</si>
  <si>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</si>
  <si>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</si>
  <si>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</si>
  <si>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</si>
  <si>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</si>
  <si>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</si>
  <si>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</si>
  <si>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</si>
  <si>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</si>
  <si>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</si>
  <si>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</si>
  <si>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</si>
  <si>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</si>
  <si>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</si>
  <si>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</si>
  <si>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</si>
  <si>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</si>
  <si>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</si>
  <si>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</si>
  <si>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</si>
  <si>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</si>
  <si>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</si>
  <si>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</si>
  <si>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</si>
  <si>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</si>
  <si>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</si>
  <si>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</si>
  <si>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</si>
  <si>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</si>
  <si>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</si>
  <si>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</si>
  <si>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</si>
  <si>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</si>
  <si>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</si>
  <si>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</si>
  <si>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</si>
  <si>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</si>
  <si>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</si>
  <si>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</si>
  <si>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</si>
  <si>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</si>
  <si>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</si>
  <si>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</si>
  <si>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</si>
  <si>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</si>
  <si>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</si>
  <si>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</si>
  <si>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</si>
  <si>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</si>
  <si>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</si>
  <si>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</si>
  <si>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</si>
  <si>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</si>
  <si>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</si>
  <si>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</si>
  <si>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</si>
  <si>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</si>
  <si>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</si>
  <si>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</si>
  <si>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</si>
  <si>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</si>
  <si>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</si>
  <si>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</si>
  <si>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</si>
  <si>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</si>
  <si>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</si>
  <si>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</si>
  <si>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</si>
  <si>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</si>
  <si>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</si>
  <si>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</si>
  <si>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</si>
  <si>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</si>
  <si>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</si>
  <si>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</si>
  <si>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</si>
  <si>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</si>
  <si>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</si>
  <si>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</si>
  <si>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</si>
  <si>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</si>
  <si>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</si>
  <si>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</si>
  <si>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</si>
  <si>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</si>
  <si>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</si>
  <si>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</si>
  <si>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</si>
  <si>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</si>
  <si>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</si>
  <si>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</si>
  <si>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</si>
  <si>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</si>
  <si>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</si>
  <si>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</si>
  <si>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</si>
  <si>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</si>
  <si>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</si>
  <si>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</si>
  <si>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</si>
  <si>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</si>
  <si>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</si>
  <si>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</si>
  <si>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</si>
  <si>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</si>
  <si>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</si>
  <si>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</si>
  <si>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</si>
  <si>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</si>
  <si>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</si>
  <si>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</si>
  <si>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</si>
  <si>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</si>
  <si>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</si>
  <si>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</si>
  <si>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</si>
  <si>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</si>
  <si>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</si>
  <si>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</si>
  <si>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</si>
  <si>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</si>
  <si>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</si>
  <si>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</si>
  <si>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</si>
  <si>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</si>
  <si>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</si>
  <si>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</si>
  <si>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</si>
  <si>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</si>
  <si>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</si>
  <si>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</si>
  <si>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</si>
  <si>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</si>
  <si>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</si>
  <si>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</si>
  <si>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</si>
  <si>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</si>
  <si>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</si>
  <si>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</si>
  <si>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</si>
  <si>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</si>
  <si>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</si>
  <si>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</si>
  <si>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</si>
  <si>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</si>
  <si>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</si>
  <si>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</si>
  <si>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</si>
  <si>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</si>
  <si>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</si>
  <si>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</si>
  <si>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</si>
  <si>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</si>
  <si>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</si>
  <si>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</si>
  <si>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</si>
  <si>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</si>
  <si>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</si>
  <si>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</si>
  <si>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</si>
  <si>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</si>
  <si>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</si>
  <si>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</si>
  <si>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</si>
  <si>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</si>
  <si>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</si>
  <si>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</si>
  <si>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</si>
  <si>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</si>
  <si>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</si>
  <si>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</si>
  <si>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</si>
  <si>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</si>
  <si>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</si>
  <si>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</si>
  <si>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</si>
  <si>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</si>
  <si>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</si>
  <si>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</si>
  <si>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</si>
  <si>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</si>
  <si>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</si>
  <si>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</si>
  <si>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</si>
  <si>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</si>
  <si>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</si>
  <si>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</si>
  <si>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</si>
  <si>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</si>
  <si>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</si>
  <si>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</si>
  <si>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</si>
  <si>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</si>
  <si>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</si>
  <si>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</si>
  <si>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</si>
  <si>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</si>
  <si>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</si>
  <si>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</si>
  <si>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</si>
  <si>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</si>
  <si>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</si>
  <si>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</si>
  <si>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</si>
  <si>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</si>
  <si>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</si>
  <si>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</si>
  <si>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</si>
  <si>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</si>
  <si>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</si>
  <si>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</si>
  <si>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</si>
  <si>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</si>
  <si>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</si>
  <si>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</si>
  <si>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</si>
  <si>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</si>
  <si>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</si>
  <si>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</si>
  <si>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</si>
  <si>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</si>
  <si>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</si>
  <si>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</si>
  <si>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</si>
  <si>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</si>
  <si>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</si>
  <si>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</si>
  <si>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</si>
  <si>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</si>
  <si>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</si>
  <si>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</si>
  <si>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</si>
  <si>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</si>
  <si>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</si>
  <si>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</si>
  <si>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</si>
  <si>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</si>
  <si>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</si>
  <si>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</si>
  <si>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</si>
  <si>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</si>
  <si>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</si>
  <si>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</si>
  <si>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</si>
  <si>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</si>
  <si>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</si>
  <si>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</si>
  <si>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</si>
  <si>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</si>
  <si>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</si>
  <si>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</si>
  <si>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</si>
  <si>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</si>
  <si>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</si>
  <si>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</si>
  <si>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</si>
  <si>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</si>
  <si>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</si>
  <si>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</si>
  <si>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</si>
  <si>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</si>
  <si>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</si>
  <si>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</si>
  <si>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</si>
  <si>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</si>
  <si>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</si>
  <si>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</si>
  <si>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</si>
  <si>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</si>
  <si>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</si>
  <si>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</si>
  <si>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</si>
  <si>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</si>
  <si>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</si>
  <si>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</si>
  <si>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</si>
  <si>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</si>
  <si>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</si>
  <si>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</si>
  <si>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</si>
  <si>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</si>
  <si>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</si>
  <si>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</si>
  <si>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</si>
  <si>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</si>
  <si>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</si>
  <si>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</si>
  <si>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</si>
  <si>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</si>
  <si>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</si>
  <si>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</si>
  <si>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</si>
  <si>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</si>
  <si>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</si>
  <si>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</si>
  <si>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</si>
  <si>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</si>
  <si>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</si>
  <si>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</si>
  <si>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</si>
  <si>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</si>
  <si>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</si>
  <si>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</si>
  <si>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</si>
  <si>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</si>
  <si>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</si>
  <si>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</si>
  <si>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</si>
  <si>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</si>
  <si>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</si>
  <si>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</si>
  <si>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</si>
  <si>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</si>
  <si>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</si>
  <si>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</si>
  <si>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</si>
  <si>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</si>
  <si>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</si>
  <si>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</si>
  <si>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</si>
  <si>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</si>
  <si>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</si>
  <si>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</si>
  <si>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</si>
  <si>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</si>
  <si>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</si>
  <si>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</si>
  <si>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</si>
  <si>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</si>
  <si>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</si>
  <si>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</si>
  <si>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</si>
  <si>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</si>
  <si>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</si>
  <si>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</si>
  <si>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</si>
  <si>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</si>
  <si>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</si>
  <si>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</si>
  <si>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</si>
  <si>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</si>
  <si>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</si>
  <si>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</si>
  <si>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</si>
  <si>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</si>
  <si>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</si>
  <si>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</si>
  <si>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</si>
  <si>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</si>
  <si>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</si>
  <si>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</si>
  <si>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</si>
  <si>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</si>
  <si>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</si>
  <si>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</si>
  <si>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</si>
  <si>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</si>
  <si>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</si>
  <si>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</si>
  <si>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</si>
  <si>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</si>
  <si>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</si>
  <si>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</si>
  <si>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</si>
  <si>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</si>
  <si>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</si>
  <si>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</si>
  <si>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</si>
  <si>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</si>
  <si>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</si>
  <si>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</si>
  <si>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</si>
  <si>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</si>
  <si>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</si>
  <si>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</si>
  <si>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</si>
  <si>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</si>
  <si>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</si>
  <si>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</si>
  <si>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</si>
  <si>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</si>
  <si>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</si>
  <si>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</si>
  <si>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</si>
  <si>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</si>
  <si>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</si>
  <si>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</si>
  <si>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</si>
  <si>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</si>
  <si>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</si>
  <si>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</si>
  <si>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</si>
  <si>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</si>
  <si>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</si>
  <si>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</si>
  <si>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</si>
  <si>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</si>
  <si>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</si>
  <si>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</si>
  <si>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</si>
  <si>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</si>
  <si>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</si>
  <si>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</si>
  <si>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</si>
  <si>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</si>
  <si>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</si>
  <si>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</si>
  <si>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</si>
  <si>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</si>
  <si>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</si>
  <si>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</si>
  <si>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</si>
  <si>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</si>
  <si>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</si>
  <si>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</si>
  <si>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</si>
  <si>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</si>
  <si>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</si>
  <si>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</si>
  <si>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</si>
  <si>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</si>
  <si>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</si>
  <si>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</si>
  <si>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</si>
  <si>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</si>
  <si>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</si>
  <si>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</si>
  <si>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</si>
  <si>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</si>
  <si>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</si>
  <si>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</si>
  <si>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</si>
  <si>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</si>
  <si>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</si>
  <si>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</si>
  <si>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</si>
  <si>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</si>
  <si>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</si>
  <si>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</si>
  <si>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</si>
  <si>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</si>
  <si>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</si>
  <si>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</si>
  <si>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</si>
  <si>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</si>
  <si>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</si>
  <si>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</si>
  <si>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</si>
  <si>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</si>
  <si>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</si>
  <si>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</si>
  <si>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</si>
  <si>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</si>
  <si>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</si>
  <si>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</si>
  <si>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</si>
  <si>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</si>
  <si>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</si>
  <si>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</si>
  <si>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</si>
  <si>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</si>
  <si>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</si>
  <si>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</si>
  <si>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</si>
  <si>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</si>
  <si>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</si>
  <si>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</si>
  <si>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</si>
  <si>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</si>
  <si>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</si>
  <si>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</si>
  <si>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</si>
  <si>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</si>
  <si>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</si>
  <si>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</si>
  <si>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</si>
  <si>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</si>
  <si>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</si>
  <si>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</si>
  <si>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</si>
  <si>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</si>
  <si>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</si>
  <si>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</si>
  <si>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</si>
  <si>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Eagle tech Inc.</t>
  </si>
  <si>
    <t>100%</t>
  </si>
  <si>
    <t>2299 Ringwood Ave. C-3 San Jose CA 9513</t>
  </si>
  <si>
    <t>Ruben Valencia</t>
  </si>
  <si>
    <t>sales@eticircuits.com</t>
  </si>
  <si>
    <t>1 (408) 432 - 3390</t>
  </si>
  <si>
    <t>President</t>
  </si>
  <si>
    <t>1 (408) 432-3390</t>
  </si>
  <si>
    <t>ruben@eticircuits.com</t>
  </si>
  <si>
    <t>Available upon request email: sales@eticircuits.com</t>
  </si>
  <si>
    <t>cid004008</t>
  </si>
  <si>
    <t>cid004090</t>
  </si>
  <si>
    <t>cid004458</t>
  </si>
  <si>
    <t>cid004220</t>
  </si>
  <si>
    <t xml:space="preserve">Glencore Kidd Creek </t>
  </si>
  <si>
    <t>CID004090</t>
  </si>
  <si>
    <t>CID004458</t>
  </si>
  <si>
    <t>Category of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</si>
</sst>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eticircuits.com" TargetMode="External"/><Relationship Id="rId1" Type="http://schemas.openxmlformats.org/officeDocument/2006/relationships/hyperlink" Target="mailto:ruben@eticircuit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29275B1-9C4C-45F8-9BFB-5A2846803EEF}"/>
    </customSheetView>
    <customSheetView guid="{4BDF1A28-30D5-449D-B20E-D6C97EF9FAE1}" showAutoFilter="1">
      <selection activeCell="C174" sqref="C174"/>
      <pageMargins left="0" right="0" top="0" bottom="0" header="0" footer="0"/>
      <pageSetup paperSize="9" orientation="portrait"/>
      <autoFilter ref="B1:N1" xr:uid="{35E13655-0868-4F7D-86A6-511FF7DB51E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273FAFB-3D94-4540-8C9C-1EB29FC89555}"/>
    </customSheetView>
    <customSheetView guid="{4BDF1A28-30D5-449D-B20E-D6C97EF9FAE1}" showAutoFilter="1">
      <selection activeCell="C1" sqref="C1:D65536"/>
      <pageMargins left="0" right="0" top="0" bottom="0" header="0" footer="0"/>
      <pageSetup orientation="portrait"/>
      <autoFilter ref="B1:C1" xr:uid="{5CA1A2AE-DCF5-4A82-AFD8-D5F9D9AF23F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5"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E3" sqref="E3:I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20068</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19146</v>
      </c>
      <c r="E12" s="459" t="s">
        <v>18641</v>
      </c>
      <c r="F12" s="460"/>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75">
      <c r="A13" s="31"/>
      <c r="B13" s="458" t="e">
        <f ca="1">OFFSET(L!$C$1,MATCH("Declaration"&amp;ADDRESS(ROW(),COLUMN(),4),L!$A:$A,0)-1,SL,,)</f>
        <v>#N/A</v>
      </c>
      <c r="C13" s="112"/>
      <c r="D13" s="372" t="s">
        <v>19149</v>
      </c>
      <c r="E13" s="459" t="s">
        <v>19150</v>
      </c>
      <c r="F13" s="460"/>
      <c r="G13" s="372" t="s">
        <v>18642</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Nickel</v>
      </c>
      <c r="W13" s="296" t="str">
        <f t="shared" ref="W13" si="11">IF(V13="",V13,IF(V12="",V12,IF(V12&gt;V13,V12,V13)))</f>
        <v>Nickel</v>
      </c>
      <c r="X13" s="296" t="str">
        <f t="shared" si="8"/>
        <v>Nickel</v>
      </c>
      <c r="Y13" s="296" t="str">
        <f t="shared" ref="Y13" si="12">IF(X13="",X13,IF(X12="",X12,IF(X12&gt;X13,X12,X13)))</f>
        <v>Nickel</v>
      </c>
      <c r="Z13" s="296" t="str">
        <f t="shared" si="8"/>
        <v>Nickel</v>
      </c>
      <c r="AA13" s="296" t="str" cm="1">
        <f t="array" ref="AA13">_xlfn.IFNA(INDEX($Z$12:$Z$21,MATCH(0,COUNTIF($AA$12:$AA12,$Z$12:$Z$21),0)),"")</f>
        <v>Nickel</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20053</v>
      </c>
      <c r="E18" s="425"/>
      <c r="F18" s="425"/>
      <c r="G18" s="425"/>
      <c r="H18" s="425"/>
      <c r="I18" s="425"/>
      <c r="J18" s="426"/>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20054</v>
      </c>
      <c r="E19" s="425"/>
      <c r="F19" s="425"/>
      <c r="G19" s="425"/>
      <c r="H19" s="425"/>
      <c r="I19" s="425"/>
      <c r="J19" s="426"/>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20055</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20056</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20054</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20057</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20059</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20058</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45755</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Copper(*)</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Nickel(*)</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Copper(*)</v>
      </c>
      <c r="C42" s="28"/>
      <c r="D42" s="403" t="s">
        <v>25</v>
      </c>
      <c r="E42" s="404"/>
      <c r="F42" s="8"/>
      <c r="G42" s="405"/>
      <c r="H42" s="406"/>
      <c r="I42" s="406"/>
      <c r="J42" s="407"/>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Nickel(*)</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Nickel</v>
      </c>
      <c r="T43" s="303" t="str">
        <f>IF(S43="",S43,IF(S42="",S42,IF(S42&gt;S43,S42,S43)))</f>
        <v>Nickel</v>
      </c>
      <c r="U43" s="303" t="str">
        <f t="shared" ref="U43" si="47">IF(T44="",T43,IF(T43="",T44,IF(T43&gt;T44,T44,T43)))</f>
        <v>Nickel</v>
      </c>
      <c r="V43" s="303" t="str">
        <f t="shared" ref="V43" si="48">IF(U43="",U43,IF(U42="",U42,IF(U42&gt;U43,U42,U43)))</f>
        <v>Nickel</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Copper(*)</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Nickel(*)</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6.7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Copper(*)</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Nickel(*)</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Copper(*)</v>
      </c>
      <c r="C78" s="28"/>
      <c r="D78" s="403" t="s">
        <v>20052</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Nickel(*)</v>
      </c>
      <c r="C79" s="28"/>
      <c r="D79" s="403" t="s">
        <v>20052</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Copper(*)</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Nickel(*)</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Copper(*)</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Nickel(*)</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Copper(*)</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Nickel(*)</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1BE34EDD-5894-4D43-9B44-5FBAB7AD1AC6}"/>
    <hyperlink ref="D20" r:id="rId2" xr:uid="{41F5C145-D326-4CD9-90DD-FB595729599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6" activePane="bottomLeft" state="frozen"/>
      <selection activeCell="B24" sqref="B24:J24"/>
      <selection pane="bottomLeft" activeCell="C9" sqref="C9"/>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76.5">
      <c r="A5" s="198" t="s">
        <v>20061</v>
      </c>
      <c r="B5" s="304" t="str">
        <f ca="1">IF(LEN(A5)=0,"",INDEX('Smelter Look-up'!$A:$A,MATCH($A5,'Smelter Look-up'!$E:$E,0)))</f>
        <v>Nickel</v>
      </c>
      <c r="C5" s="152" t="s">
        <v>245</v>
      </c>
      <c r="D5" s="149" t="s">
        <v>245</v>
      </c>
      <c r="E5" s="149" t="str">
        <f ca="1">IF(ISERROR($V5),"",OFFSET('Smelter Look-up'!$D$4,$V5-4,0)&amp;"")</f>
        <v>FINLAND</v>
      </c>
      <c r="F5" s="149" t="str">
        <f ca="1">IF(ISERROR($V5),"",OFFSET('Smelter Look-up'!$E$4,$V5-4,0))</f>
        <v>CID004008</v>
      </c>
      <c r="G5" s="149" t="str">
        <f ca="1">IF(C5=$X$4,"Enter smelter details",IF(ISERROR($V5),"",OFFSET('Smelter Look-up'!$F$4,$V5-4,0)))</f>
        <v>RMI</v>
      </c>
      <c r="H5" s="206">
        <f ca="1">IF(ISERROR($V5),"",OFFSET('Smelter Look-up'!$G$4,$V5-4,0))</f>
        <v>0</v>
      </c>
      <c r="I5" s="207" t="str">
        <f ca="1">IF(ISERROR($V5),"",OFFSET('Smelter Look-up'!$H$4,$V5-4,0))</f>
        <v>Harjavalta</v>
      </c>
      <c r="J5" s="207" t="str">
        <f ca="1">IF(ISERROR($V5),"",OFFSET('Smelter Look-up'!$I$4,$V5-4,0))</f>
        <v>Satakunta</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 ca="1">IF(C5="",NA(),MATCH($B5&amp;$C5,'Smelter Look-up'!$J:$J,0))</f>
        <v>417</v>
      </c>
      <c r="X5" s="170">
        <f t="shared" ref="X5:X12" ca="1" si="1">IF(AND(C5="Smelter not listed",OR(LEN(D5)=0,LEN(E5)=0)),1,0)</f>
        <v>0</v>
      </c>
      <c r="AB5" s="314" t="str">
        <f t="shared" ref="AB5:AB12" ca="1" si="2">IF(C5="","",B5)</f>
        <v>Nickel</v>
      </c>
    </row>
    <row r="6" spans="1:34" s="170" customFormat="1" ht="20.25">
      <c r="A6" s="198" t="s">
        <v>20062</v>
      </c>
      <c r="B6" s="304" t="s">
        <v>18641</v>
      </c>
      <c r="C6" s="152" t="e">
        <f ca="1">IF(LEN(A6)=0,"",INDEX('Smelter Look-up'!$C:$C,MATCH($A6,'Smelter Look-up'!$E:$E,0)))</f>
        <v>#N/A</v>
      </c>
      <c r="D6" s="149" t="s">
        <v>20065</v>
      </c>
      <c r="E6" s="149" t="s">
        <v>95</v>
      </c>
      <c r="F6" s="149" t="s">
        <v>20066</v>
      </c>
      <c r="G6" s="149" t="e">
        <f ca="1">IF(C6=$X$4,"Enter smelter details",IF(ISERROR($V6),"",OFFSET('Smelter Look-up'!$F$4,$V6-4,0)))</f>
        <v>#N/A</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CA</v>
      </c>
      <c r="T6" s="155" t="str">
        <f ca="1">IF(B6="","",IF(ISERROR(MATCH($J6,SorP!$B$1:$B$6226,0)),"",INDIRECT("'SorP'!$A$"&amp;MATCH($S6&amp;$J6,SorP!C:C,0))))</f>
        <v/>
      </c>
      <c r="U6" s="168"/>
      <c r="V6" s="169" t="e">
        <f ca="1">IF(C6="",NA(),MATCH($B6&amp;$C6,'Smelter Look-up'!$J:$J,0))</f>
        <v>#N/A</v>
      </c>
      <c r="X6" s="170" t="e">
        <f t="shared" ca="1" si="1"/>
        <v>#N/A</v>
      </c>
      <c r="AB6" s="314" t="e">
        <f t="shared" ca="1" si="2"/>
        <v>#N/A</v>
      </c>
    </row>
    <row r="7" spans="1:34" s="170" customFormat="1" ht="63.75">
      <c r="A7" s="198" t="s">
        <v>20063</v>
      </c>
      <c r="B7" s="304" t="s">
        <v>18641</v>
      </c>
      <c r="C7" s="152" t="s">
        <v>18705</v>
      </c>
      <c r="D7" s="149" t="s">
        <v>18705</v>
      </c>
      <c r="E7" s="149" t="s">
        <v>310</v>
      </c>
      <c r="F7" s="149" t="s">
        <v>20067</v>
      </c>
      <c r="G7" s="149" t="str">
        <f ca="1">IF(C7=$X$4,"Enter smelter details",IF(ISERROR($V7),"",OFFSET('Smelter Look-up'!$F$4,$V7-4,0)))</f>
        <v>RMI</v>
      </c>
      <c r="H7" s="206">
        <f ca="1">IF(ISERROR($V7),"",OFFSET('Smelter Look-up'!$G$4,$V7-4,0))</f>
        <v>0</v>
      </c>
      <c r="I7" s="207" t="str">
        <f ca="1">IF(ISERROR($V7),"",OFFSET('Smelter Look-up'!$H$4,$V7-4,0))</f>
        <v>Salt Lake City</v>
      </c>
      <c r="J7" s="207" t="str">
        <f ca="1">IF(ISERROR($V7),"",OFFSET('Smelter Look-up'!$I$4,$V7-4,0))</f>
        <v>Utah</v>
      </c>
      <c r="K7" s="150"/>
      <c r="L7" s="150"/>
      <c r="M7" s="150"/>
      <c r="N7" s="150"/>
      <c r="O7" s="150"/>
      <c r="P7" s="209"/>
      <c r="Q7" s="151"/>
      <c r="R7" s="149" t="str">
        <f ca="1">IF(ISERROR($V7),"",OFFSET('Smelter Look-up'!$C$4,$V7-4,0)&amp;"")</f>
        <v>Kennecott Utah Copper LLC</v>
      </c>
      <c r="S7" s="155" t="str">
        <f t="shared" ca="1" si="0"/>
        <v>US</v>
      </c>
      <c r="T7" s="155" t="str">
        <f ca="1">IF(B7="","",IF(ISERROR(MATCH($J7,SorP!$B$1:$B$6226,0)),"",INDIRECT("'SorP'!$A$"&amp;MATCH($S7&amp;$J7,SorP!C:C,0))))</f>
        <v>US-UT</v>
      </c>
      <c r="U7" s="168"/>
      <c r="V7" s="169">
        <f>IF(C7="",NA(),MATCH($B7&amp;$C7,'Smelter Look-up'!$J:$J,0))</f>
        <v>214</v>
      </c>
      <c r="X7" s="170">
        <f t="shared" si="1"/>
        <v>0</v>
      </c>
      <c r="AB7" s="314" t="str">
        <f t="shared" si="2"/>
        <v>Copper</v>
      </c>
    </row>
    <row r="8" spans="1:34" s="170" customFormat="1" ht="38.25">
      <c r="A8" s="198" t="s">
        <v>20064</v>
      </c>
      <c r="B8" s="304" t="str">
        <f ca="1">IF(LEN(A8)=0,"",INDEX('Smelter Look-up'!$A:$A,MATCH($A8,'Smelter Look-up'!$E:$E,0)))</f>
        <v>Copper</v>
      </c>
      <c r="C8" s="152" t="s">
        <v>18655</v>
      </c>
      <c r="D8" s="149" t="s">
        <v>18655</v>
      </c>
      <c r="E8" s="149" t="str">
        <f ca="1">IF(ISERROR($V8),"",OFFSET('Smelter Look-up'!$D$4,$V8-4,0)&amp;"")</f>
        <v>GERMANY</v>
      </c>
      <c r="F8" s="149" t="str">
        <f ca="1">IF(ISERROR($V8),"",OFFSET('Smelter Look-up'!$E$4,$V8-4,0))</f>
        <v>CID004220</v>
      </c>
      <c r="G8" s="149" t="str">
        <f ca="1">IF(C8=$X$4,"Enter smelter details",IF(ISERROR($V8),"",OFFSET('Smelter Look-up'!$F$4,$V8-4,0)))</f>
        <v>RMI</v>
      </c>
      <c r="H8" s="206">
        <f ca="1">IF(ISERROR($V8),"",OFFSET('Smelter Look-up'!$G$4,$V8-4,0))</f>
        <v>0</v>
      </c>
      <c r="I8" s="207" t="str">
        <f ca="1">IF(ISERROR($V8),"",OFFSET('Smelter Look-up'!$H$4,$V8-4,0))</f>
        <v>Hamburg</v>
      </c>
      <c r="J8" s="207" t="str">
        <f ca="1">IF(ISERROR($V8),"",OFFSET('Smelter Look-up'!$I$4,$V8-4,0))</f>
        <v>Hamburg</v>
      </c>
      <c r="K8" s="150"/>
      <c r="L8" s="150"/>
      <c r="M8" s="150"/>
      <c r="N8" s="150"/>
      <c r="O8" s="150"/>
      <c r="P8" s="209"/>
      <c r="Q8" s="151"/>
      <c r="R8" s="149" t="str">
        <f ca="1">IF(ISERROR($V8),"",OFFSET('Smelter Look-up'!$C$4,$V8-4,0)&amp;"")</f>
        <v>Aurubis Hamburg AG</v>
      </c>
      <c r="S8" s="155" t="str">
        <f t="shared" ca="1" si="0"/>
        <v>DE</v>
      </c>
      <c r="T8" s="155" t="str">
        <f ca="1">IF(B8="","",IF(ISERROR(MATCH($J8,SorP!$B$1:$B$6226,0)),"",INDIRECT("'SorP'!$A$"&amp;MATCH($S8&amp;$J8,SorP!C:C,0))))</f>
        <v>DE-HH</v>
      </c>
      <c r="U8" s="168"/>
      <c r="V8" s="169">
        <f ca="1">IF(C8="",NA(),MATCH($B8&amp;$C8,'Smelter Look-up'!$J:$J,0))</f>
        <v>180</v>
      </c>
      <c r="X8" s="170">
        <f t="shared" ca="1" si="1"/>
        <v>0</v>
      </c>
      <c r="AB8" s="314" t="str">
        <f t="shared" ca="1" si="2"/>
        <v>Copper</v>
      </c>
    </row>
    <row r="9" spans="1:34" s="170" customFormat="1" ht="20.25">
      <c r="A9" s="198"/>
      <c r="B9" s="304" t="s">
        <v>18641</v>
      </c>
      <c r="C9" s="152"/>
      <c r="D9" s="149"/>
      <c r="E9" s="149"/>
      <c r="F9" s="149"/>
      <c r="G9" s="149"/>
      <c r="H9" s="206"/>
      <c r="I9" s="207"/>
      <c r="J9" s="207"/>
      <c r="K9" s="150"/>
      <c r="L9" s="150"/>
      <c r="M9" s="150"/>
      <c r="N9" s="150"/>
      <c r="O9" s="150"/>
      <c r="P9" s="209"/>
      <c r="Q9" s="151"/>
      <c r="R9" s="149"/>
      <c r="S9" s="155"/>
      <c r="T9" s="155"/>
      <c r="U9" s="168"/>
      <c r="V9" s="169"/>
      <c r="AB9" s="314"/>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e">
        <f ca="1">IF(H125=0,"0",H125)</f>
        <v>#N/A</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Eagle tech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Category of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Ruben Valencia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sales@eticircuits.com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1 (408) 432 - 3390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Ruben Valencia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ruben@eticircuits.com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45755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Nickel(*)</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Nickel(*)</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Nickel(*)</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Nickel(*)</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Nickel(*)</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Available upon request email: sales@eticircuits.com</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Nickel</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e">
        <f ca="1">IF(H124=0,"","Click here to provide smelter information")</f>
        <v>#N/A</v>
      </c>
      <c r="E124" s="16"/>
      <c r="F124" s="84">
        <f ca="1">IF(COUNTIF('Smelter List'!$C:$C,"Smelter Not Listed")&gt;0,1,0)</f>
        <v>0</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71"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Ruben Valencia</cp:lastModifiedBy>
  <cp:revision/>
  <dcterms:created xsi:type="dcterms:W3CDTF">2010-06-21T21:00:23Z</dcterms:created>
  <dcterms:modified xsi:type="dcterms:W3CDTF">2025-08-19T01:38:41Z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